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165" windowWidth="15480" windowHeight="6225" activeTab="1"/>
  </bookViews>
  <sheets>
    <sheet name="option 1" sheetId="1" r:id="rId1"/>
    <sheet name="option 2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">[1]Lookup!$D$10:$E$316</definedName>
    <definedName name="_xlnm._FilterDatabase" localSheetId="0" hidden="1">'option 1'!$A$4:$C$44</definedName>
    <definedName name="_xlnm._FilterDatabase" localSheetId="1" hidden="1">'option 2'!$B$9:$K$309</definedName>
    <definedName name="CAB_ITD">#REF!</definedName>
    <definedName name="COWD" localSheetId="1">'option 2'!$B$9:$G$309</definedName>
    <definedName name="COWD">#REF!</definedName>
    <definedName name="Date">[2]Lookup!$A$3:$B$54</definedName>
    <definedName name="FinClose">[3]Assump1!$G$20</definedName>
    <definedName name="ITD">#REF!</definedName>
    <definedName name="modeltitle">[4]TI_I!$F$17</definedName>
    <definedName name="OptCheck">[4]Waterfall!$G$2</definedName>
    <definedName name="Outturn">[2]Lookup!$A$57:$A$61</definedName>
    <definedName name="Periodyear">[5]Lists!$C$3:$DS$8</definedName>
    <definedName name="_xlnm.Print_Area" localSheetId="0">'option 1'!$A$1:$C$46</definedName>
    <definedName name="_xlnm.Print_Area" localSheetId="1">'option 2'!$B$1:$AD$313</definedName>
    <definedName name="_xlnm.Print_Titles" localSheetId="1">'option 2'!$1:$8</definedName>
    <definedName name="Prior_COWD">#REF!</definedName>
    <definedName name="Prior_ITD">#REF!</definedName>
    <definedName name="Prior_Per">#REF!</definedName>
    <definedName name="projectname">[4]TI_I!$F$15</definedName>
    <definedName name="sss">[2]Lookup!$D$10:$E$29</definedName>
    <definedName name="Version">[4]TI_I!$F$16</definedName>
  </definedNames>
  <calcPr calcId="114210" fullCalcOnLoad="1"/>
</workbook>
</file>

<file path=xl/calcChain.xml><?xml version="1.0" encoding="utf-8"?>
<calcChain xmlns="http://schemas.openxmlformats.org/spreadsheetml/2006/main">
  <c r="AE224" i="3"/>
  <c r="AE225"/>
  <c r="AE227"/>
  <c r="AE228"/>
  <c r="AE229"/>
  <c r="AE230"/>
  <c r="AE232"/>
  <c r="AE233"/>
  <c r="AE234"/>
  <c r="AE235"/>
  <c r="AE236"/>
  <c r="AE237"/>
  <c r="AE238"/>
  <c r="AE239"/>
  <c r="AE240"/>
  <c r="AE241"/>
  <c r="AE245"/>
  <c r="AE247"/>
  <c r="AE248"/>
  <c r="AE251"/>
  <c r="AE252"/>
  <c r="AE258"/>
  <c r="AE260"/>
  <c r="AE262"/>
  <c r="AE263"/>
  <c r="AE266"/>
  <c r="AE267"/>
  <c r="AE268"/>
  <c r="AE269"/>
  <c r="AE274"/>
  <c r="AE277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4"/>
  <c r="AE196"/>
  <c r="AE197"/>
  <c r="AE198"/>
  <c r="AE199"/>
  <c r="AE200"/>
  <c r="AE201"/>
  <c r="AE202"/>
  <c r="AE203"/>
  <c r="AE204"/>
  <c r="AE205"/>
  <c r="AE206"/>
  <c r="AE207"/>
  <c r="AE208"/>
  <c r="AE209"/>
  <c r="AE211"/>
  <c r="AE212"/>
  <c r="AE213"/>
  <c r="AE214"/>
  <c r="AE215"/>
  <c r="AE216"/>
  <c r="AE217"/>
  <c r="AE218"/>
  <c r="AE219"/>
  <c r="AE220"/>
  <c r="AE221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95"/>
  <c r="AE210"/>
  <c r="AE222"/>
  <c r="AE223"/>
  <c r="AE226"/>
  <c r="AE231"/>
  <c r="AE242"/>
  <c r="AE243"/>
  <c r="AE244"/>
  <c r="AE246"/>
  <c r="AE249"/>
  <c r="AE250"/>
  <c r="AE253"/>
  <c r="AE254"/>
  <c r="AE255"/>
  <c r="AE256"/>
  <c r="AE257"/>
  <c r="AE259"/>
  <c r="AE261"/>
  <c r="AE264"/>
  <c r="AE265"/>
  <c r="AE270"/>
  <c r="AE271"/>
  <c r="AE272"/>
  <c r="AE273"/>
  <c r="AE275"/>
  <c r="AE276"/>
  <c r="AE278"/>
  <c r="AE279"/>
  <c r="AE280"/>
  <c r="AE281"/>
  <c r="AE282"/>
  <c r="AE283"/>
  <c r="AE284"/>
  <c r="AE285"/>
  <c r="AE286"/>
  <c r="AE287"/>
  <c r="AE288"/>
  <c r="AE289"/>
  <c r="AE290"/>
  <c r="AE291"/>
  <c r="AE292"/>
  <c r="AE293"/>
  <c r="AE294"/>
  <c r="AE295"/>
  <c r="AE296"/>
  <c r="AE297"/>
  <c r="AE298"/>
  <c r="AE299"/>
  <c r="AE300"/>
  <c r="AE301"/>
  <c r="AE302"/>
  <c r="AE303"/>
  <c r="AE304"/>
  <c r="AE305"/>
  <c r="AE306"/>
  <c r="AE307"/>
  <c r="AE308"/>
  <c r="AE309"/>
  <c r="AE313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3"/>
  <c r="Q26"/>
  <c r="R26"/>
  <c r="Q27"/>
  <c r="R27"/>
  <c r="Q28"/>
  <c r="R28"/>
  <c r="Q29"/>
  <c r="R29"/>
  <c r="Q30"/>
  <c r="R30"/>
  <c r="Q31"/>
  <c r="R31"/>
  <c r="E32"/>
  <c r="F32"/>
  <c r="G32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R45"/>
  <c r="Q46"/>
  <c r="R46"/>
  <c r="Q47"/>
  <c r="R47"/>
  <c r="Q48"/>
  <c r="R48"/>
  <c r="Q49"/>
  <c r="R49"/>
  <c r="Q50"/>
  <c r="R50"/>
  <c r="Q51"/>
  <c r="R51"/>
  <c r="Q52"/>
  <c r="R52"/>
  <c r="R53"/>
  <c r="G54"/>
  <c r="R54"/>
  <c r="R55"/>
  <c r="Q306"/>
  <c r="R306"/>
  <c r="Q307"/>
  <c r="R307"/>
  <c r="R308"/>
  <c r="Q282"/>
  <c r="R282"/>
  <c r="Q283"/>
  <c r="R283"/>
  <c r="Q284"/>
  <c r="R284"/>
  <c r="Q285"/>
  <c r="R285"/>
  <c r="Q286"/>
  <c r="R286"/>
  <c r="Q287"/>
  <c r="R287"/>
  <c r="Q288"/>
  <c r="R288"/>
  <c r="Q289"/>
  <c r="R289"/>
  <c r="Q290"/>
  <c r="R290"/>
  <c r="Q291"/>
  <c r="R291"/>
  <c r="Q292"/>
  <c r="R292"/>
  <c r="Q293"/>
  <c r="R293"/>
  <c r="Q294"/>
  <c r="R294"/>
  <c r="Q295"/>
  <c r="R295"/>
  <c r="Q296"/>
  <c r="R296"/>
  <c r="Q297"/>
  <c r="R297"/>
  <c r="Q298"/>
  <c r="R298"/>
  <c r="Q299"/>
  <c r="R299"/>
  <c r="Q300"/>
  <c r="R300"/>
  <c r="Q301"/>
  <c r="R301"/>
  <c r="Q302"/>
  <c r="R302"/>
  <c r="Q303"/>
  <c r="R303"/>
  <c r="Q304"/>
  <c r="R304"/>
  <c r="R305"/>
  <c r="Q266"/>
  <c r="R266"/>
  <c r="Q267"/>
  <c r="R267"/>
  <c r="Q268"/>
  <c r="R268"/>
  <c r="Q269"/>
  <c r="R269"/>
  <c r="Q270"/>
  <c r="R270"/>
  <c r="Q271"/>
  <c r="R271"/>
  <c r="Q272"/>
  <c r="R272"/>
  <c r="Q273"/>
  <c r="R273"/>
  <c r="Q274"/>
  <c r="R274"/>
  <c r="Q275"/>
  <c r="R275"/>
  <c r="Q276"/>
  <c r="R276"/>
  <c r="Q277"/>
  <c r="R277"/>
  <c r="Q278"/>
  <c r="R278"/>
  <c r="R279"/>
  <c r="Q247"/>
  <c r="R247"/>
  <c r="Q248"/>
  <c r="R248"/>
  <c r="Q249"/>
  <c r="R249"/>
  <c r="Q250"/>
  <c r="R250"/>
  <c r="Q251"/>
  <c r="R251"/>
  <c r="Q252"/>
  <c r="R252"/>
  <c r="Q253"/>
  <c r="R253"/>
  <c r="Q254"/>
  <c r="R254"/>
  <c r="Q255"/>
  <c r="R255"/>
  <c r="Q256"/>
  <c r="R256"/>
  <c r="Q257"/>
  <c r="R257"/>
  <c r="Q258"/>
  <c r="R258"/>
  <c r="Q259"/>
  <c r="R259"/>
  <c r="Q260"/>
  <c r="R260"/>
  <c r="Q261"/>
  <c r="R261"/>
  <c r="Q262"/>
  <c r="R262"/>
  <c r="Q263"/>
  <c r="R263"/>
  <c r="Q264"/>
  <c r="R264"/>
  <c r="R265"/>
  <c r="Q232"/>
  <c r="R232"/>
  <c r="Q233"/>
  <c r="R233"/>
  <c r="Q234"/>
  <c r="R234"/>
  <c r="Q235"/>
  <c r="R235"/>
  <c r="Q236"/>
  <c r="R236"/>
  <c r="Q237"/>
  <c r="R237"/>
  <c r="Q238"/>
  <c r="R238"/>
  <c r="Q239"/>
  <c r="R239"/>
  <c r="Q240"/>
  <c r="R240"/>
  <c r="Q241"/>
  <c r="R241"/>
  <c r="Q242"/>
  <c r="R242"/>
  <c r="Q243"/>
  <c r="R243"/>
  <c r="Q244"/>
  <c r="R244"/>
  <c r="Q245"/>
  <c r="R245"/>
  <c r="R246"/>
  <c r="Q227"/>
  <c r="R227"/>
  <c r="Q228"/>
  <c r="R228"/>
  <c r="Q229"/>
  <c r="R229"/>
  <c r="Q230"/>
  <c r="R230"/>
  <c r="R231"/>
  <c r="Q224"/>
  <c r="R224"/>
  <c r="Q225"/>
  <c r="R225"/>
  <c r="R226"/>
  <c r="Q211"/>
  <c r="R211"/>
  <c r="Q212"/>
  <c r="R212"/>
  <c r="Q213"/>
  <c r="R213"/>
  <c r="Q214"/>
  <c r="R214"/>
  <c r="Q215"/>
  <c r="R215"/>
  <c r="Q216"/>
  <c r="R216"/>
  <c r="Q217"/>
  <c r="R217"/>
  <c r="Q218"/>
  <c r="R218"/>
  <c r="Q219"/>
  <c r="R219"/>
  <c r="Q220"/>
  <c r="R220"/>
  <c r="Q221"/>
  <c r="R221"/>
  <c r="R222"/>
  <c r="Q196"/>
  <c r="R196"/>
  <c r="Q197"/>
  <c r="R197"/>
  <c r="Q198"/>
  <c r="R198"/>
  <c r="Q199"/>
  <c r="R199"/>
  <c r="Q200"/>
  <c r="R200"/>
  <c r="Q201"/>
  <c r="R201"/>
  <c r="Q202"/>
  <c r="R202"/>
  <c r="Q203"/>
  <c r="R203"/>
  <c r="Q204"/>
  <c r="R204"/>
  <c r="Q205"/>
  <c r="R205"/>
  <c r="Q206"/>
  <c r="R206"/>
  <c r="Q207"/>
  <c r="R207"/>
  <c r="Q208"/>
  <c r="R208"/>
  <c r="Q209"/>
  <c r="R209"/>
  <c r="R210"/>
  <c r="Q176"/>
  <c r="R176"/>
  <c r="Q177"/>
  <c r="R177"/>
  <c r="Q178"/>
  <c r="R178"/>
  <c r="Q179"/>
  <c r="R179"/>
  <c r="Q180"/>
  <c r="R180"/>
  <c r="Q181"/>
  <c r="R181"/>
  <c r="Q182"/>
  <c r="R182"/>
  <c r="Q183"/>
  <c r="R183"/>
  <c r="Q184"/>
  <c r="R184"/>
  <c r="Q185"/>
  <c r="R185"/>
  <c r="Q186"/>
  <c r="R186"/>
  <c r="Q187"/>
  <c r="R187"/>
  <c r="Q188"/>
  <c r="R188"/>
  <c r="Q189"/>
  <c r="R189"/>
  <c r="Q190"/>
  <c r="R190"/>
  <c r="G191"/>
  <c r="Q191"/>
  <c r="R191"/>
  <c r="G192"/>
  <c r="R192"/>
  <c r="G193"/>
  <c r="R193"/>
  <c r="Q194"/>
  <c r="R194"/>
  <c r="R195"/>
  <c r="R223"/>
  <c r="R281"/>
  <c r="Q171"/>
  <c r="R171"/>
  <c r="Q172"/>
  <c r="R172"/>
  <c r="Q173"/>
  <c r="R173"/>
  <c r="R174"/>
  <c r="Q156"/>
  <c r="R156"/>
  <c r="Q157"/>
  <c r="R157"/>
  <c r="Q158"/>
  <c r="R158"/>
  <c r="Q159"/>
  <c r="R159"/>
  <c r="Q160"/>
  <c r="R160"/>
  <c r="Q161"/>
  <c r="R161"/>
  <c r="Q162"/>
  <c r="R162"/>
  <c r="Q163"/>
  <c r="R163"/>
  <c r="Q164"/>
  <c r="R164"/>
  <c r="Q165"/>
  <c r="R165"/>
  <c r="Q166"/>
  <c r="R166"/>
  <c r="Q167"/>
  <c r="R167"/>
  <c r="Q168"/>
  <c r="R168"/>
  <c r="Q169"/>
  <c r="R169"/>
  <c r="R170"/>
  <c r="Q154"/>
  <c r="R154"/>
  <c r="R155"/>
  <c r="R175"/>
  <c r="Q145"/>
  <c r="R145"/>
  <c r="Q146"/>
  <c r="R146"/>
  <c r="Q147"/>
  <c r="R147"/>
  <c r="Q148"/>
  <c r="R148"/>
  <c r="Q149"/>
  <c r="R149"/>
  <c r="Q150"/>
  <c r="R150"/>
  <c r="Q151"/>
  <c r="R151"/>
  <c r="Q152"/>
  <c r="R152"/>
  <c r="R153"/>
  <c r="Q142"/>
  <c r="R142"/>
  <c r="Q143"/>
  <c r="R143"/>
  <c r="R144"/>
  <c r="Q140"/>
  <c r="R140"/>
  <c r="R141"/>
  <c r="Q136"/>
  <c r="R136"/>
  <c r="Q137"/>
  <c r="R137"/>
  <c r="Q138"/>
  <c r="R138"/>
  <c r="R139"/>
  <c r="Q132"/>
  <c r="R132"/>
  <c r="Q133"/>
  <c r="R133"/>
  <c r="Q134"/>
  <c r="R134"/>
  <c r="R135"/>
  <c r="Q126"/>
  <c r="R126"/>
  <c r="Q127"/>
  <c r="R127"/>
  <c r="Q128"/>
  <c r="R128"/>
  <c r="Q129"/>
  <c r="R129"/>
  <c r="Q130"/>
  <c r="R130"/>
  <c r="R131"/>
  <c r="Q119"/>
  <c r="R119"/>
  <c r="Q120"/>
  <c r="R120"/>
  <c r="Q121"/>
  <c r="R121"/>
  <c r="Q122"/>
  <c r="R122"/>
  <c r="Q123"/>
  <c r="R123"/>
  <c r="R124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R118"/>
  <c r="R125"/>
  <c r="Q97"/>
  <c r="R97"/>
  <c r="R98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R92"/>
  <c r="Q93"/>
  <c r="R93"/>
  <c r="Q94"/>
  <c r="R94"/>
  <c r="R95"/>
  <c r="R96"/>
  <c r="Q76"/>
  <c r="R76"/>
  <c r="Q77"/>
  <c r="R77"/>
  <c r="Q78"/>
  <c r="R78"/>
  <c r="Q79"/>
  <c r="R79"/>
  <c r="Q80"/>
  <c r="R80"/>
  <c r="R81"/>
  <c r="Q73"/>
  <c r="R73"/>
  <c r="Q74"/>
  <c r="R74"/>
  <c r="R75"/>
  <c r="Q71"/>
  <c r="R71"/>
  <c r="R72"/>
  <c r="Q63"/>
  <c r="R63"/>
  <c r="Q64"/>
  <c r="R64"/>
  <c r="Q65"/>
  <c r="R65"/>
  <c r="Q66"/>
  <c r="R66"/>
  <c r="R67"/>
  <c r="Q68"/>
  <c r="R68"/>
  <c r="R69"/>
  <c r="R70"/>
  <c r="Q59"/>
  <c r="R59"/>
  <c r="Q60"/>
  <c r="R60"/>
  <c r="Q61"/>
  <c r="R61"/>
  <c r="R62"/>
  <c r="Q56"/>
  <c r="R56"/>
  <c r="Q57"/>
  <c r="R57"/>
  <c r="R58"/>
  <c r="Q24"/>
  <c r="R24"/>
  <c r="R25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R23"/>
  <c r="R309"/>
  <c r="Q308"/>
  <c r="Q305"/>
  <c r="Q279"/>
  <c r="Q265"/>
  <c r="Q246"/>
  <c r="Q231"/>
  <c r="Q226"/>
  <c r="Q222"/>
  <c r="Q210"/>
  <c r="Q195"/>
  <c r="Q223"/>
  <c r="Q281"/>
  <c r="Q174"/>
  <c r="Q170"/>
  <c r="Q155"/>
  <c r="Q175"/>
  <c r="Q153"/>
  <c r="Q144"/>
  <c r="Q141"/>
  <c r="Q139"/>
  <c r="Q135"/>
  <c r="Q131"/>
  <c r="Q124"/>
  <c r="Q118"/>
  <c r="Q125"/>
  <c r="Q98"/>
  <c r="Q92"/>
  <c r="Q95"/>
  <c r="Q96"/>
  <c r="Q81"/>
  <c r="Q75"/>
  <c r="Q72"/>
  <c r="Q67"/>
  <c r="Q69"/>
  <c r="Q70"/>
  <c r="Q62"/>
  <c r="Q58"/>
  <c r="Q45"/>
  <c r="Q53"/>
  <c r="Q55"/>
  <c r="Q25"/>
  <c r="Q23"/>
  <c r="Q309"/>
  <c r="R311"/>
  <c r="R312"/>
  <c r="G23"/>
  <c r="G45"/>
  <c r="G313"/>
  <c r="R280"/>
  <c r="R313"/>
  <c r="Q280"/>
  <c r="Q313"/>
  <c r="Z23"/>
  <c r="Y23"/>
  <c r="X23"/>
  <c r="W23"/>
  <c r="V23"/>
  <c r="U23"/>
  <c r="T23"/>
  <c r="S23"/>
  <c r="F45"/>
  <c r="E45"/>
  <c r="AB191"/>
  <c r="AA191"/>
  <c r="H23"/>
  <c r="I23"/>
  <c r="J23"/>
  <c r="K23"/>
  <c r="L23"/>
  <c r="M23"/>
  <c r="N23"/>
  <c r="O23"/>
  <c r="AB307"/>
  <c r="AB306"/>
  <c r="AB308"/>
  <c r="AB304"/>
  <c r="AB303"/>
  <c r="AB302"/>
  <c r="AB301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305"/>
  <c r="AB278"/>
  <c r="AB277"/>
  <c r="AB274"/>
  <c r="AB273"/>
  <c r="AB272"/>
  <c r="AB271"/>
  <c r="AB270"/>
  <c r="AB269"/>
  <c r="AB268"/>
  <c r="AB267"/>
  <c r="AB266"/>
  <c r="AB279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65"/>
  <c r="AB245"/>
  <c r="AB244"/>
  <c r="AB243"/>
  <c r="AB242"/>
  <c r="AB241"/>
  <c r="AB240"/>
  <c r="AB239"/>
  <c r="AB238"/>
  <c r="AB237"/>
  <c r="AB236"/>
  <c r="AB235"/>
  <c r="AB234"/>
  <c r="AB233"/>
  <c r="AB232"/>
  <c r="AB246"/>
  <c r="AB230"/>
  <c r="AB229"/>
  <c r="AB228"/>
  <c r="AB227"/>
  <c r="AB231"/>
  <c r="AB225"/>
  <c r="AB224"/>
  <c r="AB226"/>
  <c r="AB221"/>
  <c r="AB220"/>
  <c r="AB219"/>
  <c r="AB218"/>
  <c r="AB217"/>
  <c r="AB216"/>
  <c r="AB215"/>
  <c r="AB214"/>
  <c r="AB213"/>
  <c r="AB212"/>
  <c r="AB211"/>
  <c r="AB222"/>
  <c r="AB209"/>
  <c r="AB208"/>
  <c r="AB207"/>
  <c r="AB206"/>
  <c r="AB205"/>
  <c r="AB204"/>
  <c r="AB203"/>
  <c r="AB202"/>
  <c r="AB201"/>
  <c r="AB200"/>
  <c r="AB199"/>
  <c r="AB198"/>
  <c r="AB197"/>
  <c r="AB196"/>
  <c r="AB210"/>
  <c r="AB194"/>
  <c r="AB190"/>
  <c r="AB189"/>
  <c r="AB188"/>
  <c r="AB187"/>
  <c r="AB186"/>
  <c r="AB185"/>
  <c r="AB184"/>
  <c r="AB183"/>
  <c r="AB182"/>
  <c r="AB181"/>
  <c r="AB180"/>
  <c r="AB179"/>
  <c r="AB178"/>
  <c r="AB177"/>
  <c r="AB176"/>
  <c r="AB195"/>
  <c r="AB173"/>
  <c r="AB172"/>
  <c r="AB171"/>
  <c r="AB174"/>
  <c r="AB169"/>
  <c r="AB168"/>
  <c r="AB167"/>
  <c r="AB166"/>
  <c r="AB165"/>
  <c r="AB164"/>
  <c r="AB163"/>
  <c r="AB162"/>
  <c r="AB161"/>
  <c r="AB160"/>
  <c r="AB159"/>
  <c r="AB158"/>
  <c r="AB157"/>
  <c r="AB156"/>
  <c r="AB170"/>
  <c r="AB154"/>
  <c r="AB155"/>
  <c r="AB152"/>
  <c r="AB151"/>
  <c r="AB150"/>
  <c r="AB149"/>
  <c r="AB148"/>
  <c r="AB147"/>
  <c r="AB146"/>
  <c r="AB145"/>
  <c r="AB153"/>
  <c r="AB143"/>
  <c r="AB142"/>
  <c r="AB144"/>
  <c r="AB140"/>
  <c r="AB141"/>
  <c r="AB138"/>
  <c r="AB137"/>
  <c r="AB136"/>
  <c r="AB139"/>
  <c r="AB134"/>
  <c r="AB133"/>
  <c r="AB132"/>
  <c r="AB135"/>
  <c r="AB130"/>
  <c r="AB129"/>
  <c r="AB128"/>
  <c r="AB127"/>
  <c r="AB126"/>
  <c r="AB131"/>
  <c r="AB123"/>
  <c r="AB122"/>
  <c r="AB121"/>
  <c r="AB120"/>
  <c r="AB119"/>
  <c r="AB124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118"/>
  <c r="AB97"/>
  <c r="AB98"/>
  <c r="AB94"/>
  <c r="AB93"/>
  <c r="AB95"/>
  <c r="AB91"/>
  <c r="AB90"/>
  <c r="AB89"/>
  <c r="AB88"/>
  <c r="AB87"/>
  <c r="AB85"/>
  <c r="AB84"/>
  <c r="AB83"/>
  <c r="AB82"/>
  <c r="AB92"/>
  <c r="AB96"/>
  <c r="AB80"/>
  <c r="AB79"/>
  <c r="AB78"/>
  <c r="AB77"/>
  <c r="AB76"/>
  <c r="AB81"/>
  <c r="AB74"/>
  <c r="AB73"/>
  <c r="AB75"/>
  <c r="AB71"/>
  <c r="AB72"/>
  <c r="AB68"/>
  <c r="AB69"/>
  <c r="AB66"/>
  <c r="AB65"/>
  <c r="AB64"/>
  <c r="AB63"/>
  <c r="AB67"/>
  <c r="AB70"/>
  <c r="AB61"/>
  <c r="AB60"/>
  <c r="AB59"/>
  <c r="AB62"/>
  <c r="AB57"/>
  <c r="AB56"/>
  <c r="AB58"/>
  <c r="AB52"/>
  <c r="AB51"/>
  <c r="AB50"/>
  <c r="AB49"/>
  <c r="AB48"/>
  <c r="AB47"/>
  <c r="AB46"/>
  <c r="AB53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45"/>
  <c r="AB55"/>
  <c r="AB24"/>
  <c r="AB25"/>
  <c r="AB22"/>
  <c r="AB21"/>
  <c r="AB20"/>
  <c r="AB19"/>
  <c r="AB18"/>
  <c r="AB17"/>
  <c r="AB16"/>
  <c r="AB15"/>
  <c r="AB14"/>
  <c r="AB13"/>
  <c r="AB12"/>
  <c r="AB11"/>
  <c r="AB10"/>
  <c r="AB23"/>
  <c r="AA307"/>
  <c r="AA306"/>
  <c r="AA308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305"/>
  <c r="AA278"/>
  <c r="AA277"/>
  <c r="AA274"/>
  <c r="AA273"/>
  <c r="AA272"/>
  <c r="AA271"/>
  <c r="AA270"/>
  <c r="AA269"/>
  <c r="AA268"/>
  <c r="AA267"/>
  <c r="AA266"/>
  <c r="AA279"/>
  <c r="AA264"/>
  <c r="AA263"/>
  <c r="AA262"/>
  <c r="AA261"/>
  <c r="AA260"/>
  <c r="AA259"/>
  <c r="AA258"/>
  <c r="AA257"/>
  <c r="AA256"/>
  <c r="AA255"/>
  <c r="AA254"/>
  <c r="AA253"/>
  <c r="AA252"/>
  <c r="AA251"/>
  <c r="AA250"/>
  <c r="AA249"/>
  <c r="AA248"/>
  <c r="AA247"/>
  <c r="AA265"/>
  <c r="AA245"/>
  <c r="AA244"/>
  <c r="AA243"/>
  <c r="AA242"/>
  <c r="AA241"/>
  <c r="AA240"/>
  <c r="AA239"/>
  <c r="AA238"/>
  <c r="AA237"/>
  <c r="AA236"/>
  <c r="AA235"/>
  <c r="AA234"/>
  <c r="AA233"/>
  <c r="AA232"/>
  <c r="AA246"/>
  <c r="AA230"/>
  <c r="AA229"/>
  <c r="AA228"/>
  <c r="AA227"/>
  <c r="AA231"/>
  <c r="AA225"/>
  <c r="AA224"/>
  <c r="AA226"/>
  <c r="AA221"/>
  <c r="AA220"/>
  <c r="AA219"/>
  <c r="AA218"/>
  <c r="AA217"/>
  <c r="AA216"/>
  <c r="AA215"/>
  <c r="AA214"/>
  <c r="AA213"/>
  <c r="AA212"/>
  <c r="AA211"/>
  <c r="AA222"/>
  <c r="AA209"/>
  <c r="AA208"/>
  <c r="AA207"/>
  <c r="AA206"/>
  <c r="AA205"/>
  <c r="AA204"/>
  <c r="AA203"/>
  <c r="AA202"/>
  <c r="AA201"/>
  <c r="AA200"/>
  <c r="AA199"/>
  <c r="AA198"/>
  <c r="AA197"/>
  <c r="AA196"/>
  <c r="AA210"/>
  <c r="AA194"/>
  <c r="AA190"/>
  <c r="AA189"/>
  <c r="AA188"/>
  <c r="AA187"/>
  <c r="AA186"/>
  <c r="AA185"/>
  <c r="AA184"/>
  <c r="AA183"/>
  <c r="AA182"/>
  <c r="AA181"/>
  <c r="AA180"/>
  <c r="AA179"/>
  <c r="AA178"/>
  <c r="AA177"/>
  <c r="AA176"/>
  <c r="AA195"/>
  <c r="AA173"/>
  <c r="AA172"/>
  <c r="AA171"/>
  <c r="AA174"/>
  <c r="AA169"/>
  <c r="AA168"/>
  <c r="AA167"/>
  <c r="AA166"/>
  <c r="AA165"/>
  <c r="AA164"/>
  <c r="AA163"/>
  <c r="AA162"/>
  <c r="AA161"/>
  <c r="AA160"/>
  <c r="AA159"/>
  <c r="AA158"/>
  <c r="AA157"/>
  <c r="AA156"/>
  <c r="AA170"/>
  <c r="AA154"/>
  <c r="AA155"/>
  <c r="AA152"/>
  <c r="AA151"/>
  <c r="AA150"/>
  <c r="AA149"/>
  <c r="AA148"/>
  <c r="AA147"/>
  <c r="AA146"/>
  <c r="AA145"/>
  <c r="AA153"/>
  <c r="AA143"/>
  <c r="AA142"/>
  <c r="AA144"/>
  <c r="AA140"/>
  <c r="AA141"/>
  <c r="AA138"/>
  <c r="AA137"/>
  <c r="AA136"/>
  <c r="AA139"/>
  <c r="AA134"/>
  <c r="AA133"/>
  <c r="AA132"/>
  <c r="AA135"/>
  <c r="AA130"/>
  <c r="AA129"/>
  <c r="AA128"/>
  <c r="AA127"/>
  <c r="AA126"/>
  <c r="AA131"/>
  <c r="AA123"/>
  <c r="AA122"/>
  <c r="AA121"/>
  <c r="AA120"/>
  <c r="AA119"/>
  <c r="AA124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118"/>
  <c r="AA97"/>
  <c r="AA98"/>
  <c r="AA94"/>
  <c r="AA93"/>
  <c r="AA95"/>
  <c r="AA91"/>
  <c r="AA90"/>
  <c r="AA89"/>
  <c r="AA88"/>
  <c r="AA87"/>
  <c r="AA86"/>
  <c r="AA85"/>
  <c r="AA84"/>
  <c r="AA83"/>
  <c r="AA82"/>
  <c r="AA92"/>
  <c r="AA96"/>
  <c r="AA80"/>
  <c r="AA79"/>
  <c r="AA78"/>
  <c r="AA77"/>
  <c r="AA76"/>
  <c r="AA81"/>
  <c r="AA74"/>
  <c r="AA73"/>
  <c r="AA75"/>
  <c r="AA71"/>
  <c r="AA72"/>
  <c r="AA68"/>
  <c r="AA69"/>
  <c r="AA66"/>
  <c r="AA65"/>
  <c r="AA64"/>
  <c r="AA63"/>
  <c r="AA67"/>
  <c r="AA70"/>
  <c r="AA61"/>
  <c r="AA60"/>
  <c r="AA59"/>
  <c r="AA62"/>
  <c r="AA57"/>
  <c r="AA56"/>
  <c r="AA58"/>
  <c r="AA52"/>
  <c r="AA51"/>
  <c r="AA50"/>
  <c r="AA49"/>
  <c r="AA48"/>
  <c r="AA47"/>
  <c r="AA46"/>
  <c r="AA53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45"/>
  <c r="AA55"/>
  <c r="AA24"/>
  <c r="AA25"/>
  <c r="AA11"/>
  <c r="AA12"/>
  <c r="AA13"/>
  <c r="AA14"/>
  <c r="AA15"/>
  <c r="AA16"/>
  <c r="AA17"/>
  <c r="AA18"/>
  <c r="AA19"/>
  <c r="AA20"/>
  <c r="AA21"/>
  <c r="AA22"/>
  <c r="AA10"/>
  <c r="AA23"/>
  <c r="F23"/>
  <c r="E23"/>
  <c r="C46" i="1"/>
  <c r="AA280" i="3"/>
  <c r="AB280"/>
  <c r="AA125"/>
  <c r="AA175"/>
  <c r="AA223"/>
  <c r="AA281"/>
  <c r="AA309"/>
  <c r="AB125"/>
  <c r="AB175"/>
  <c r="AB223"/>
  <c r="AB281"/>
  <c r="AB309"/>
</calcChain>
</file>

<file path=xl/sharedStrings.xml><?xml version="1.0" encoding="utf-8"?>
<sst xmlns="http://schemas.openxmlformats.org/spreadsheetml/2006/main" count="1471" uniqueCount="673">
  <si>
    <t>Area</t>
  </si>
  <si>
    <t>COWD to date</t>
  </si>
  <si>
    <t>Project Management</t>
  </si>
  <si>
    <t>Archaeology</t>
  </si>
  <si>
    <t>Preparing for Operations</t>
  </si>
  <si>
    <t>Legals</t>
  </si>
  <si>
    <t>JRC (incl traffic modelling)</t>
  </si>
  <si>
    <t>CEC</t>
  </si>
  <si>
    <t>Utilities</t>
  </si>
  <si>
    <t>Design Support</t>
  </si>
  <si>
    <t>Third Party- Network Rail</t>
  </si>
  <si>
    <t>Land and Property</t>
  </si>
  <si>
    <t>Business Support</t>
  </si>
  <si>
    <t>TROs</t>
  </si>
  <si>
    <t>Comms</t>
  </si>
  <si>
    <t>TEL</t>
  </si>
  <si>
    <t>Service Integration</t>
  </si>
  <si>
    <t>PUK</t>
  </si>
  <si>
    <t>Financial Advisor</t>
  </si>
  <si>
    <t>Insurance</t>
  </si>
  <si>
    <t>MUDFA/Utilities</t>
  </si>
  <si>
    <t>Infraco contract- off street</t>
  </si>
  <si>
    <t>Infraco contract- on street</t>
  </si>
  <si>
    <t>Infraco contract- other items</t>
  </si>
  <si>
    <t>maintenance mobilisation</t>
  </si>
  <si>
    <t>initial spare parts</t>
  </si>
  <si>
    <t>Approved changes</t>
  </si>
  <si>
    <t>York Place direct works</t>
  </si>
  <si>
    <t>Infraco- non-Carillion Utilities</t>
  </si>
  <si>
    <t>Infraco- Phase 1b</t>
  </si>
  <si>
    <t>Depot adance works</t>
  </si>
  <si>
    <t>Advance works</t>
  </si>
  <si>
    <t>Infraco- non-contract non-utility</t>
  </si>
  <si>
    <t>Forth Ports</t>
  </si>
  <si>
    <t>Utilities- post September 2011</t>
  </si>
  <si>
    <t>Utilities- post mediation</t>
  </si>
  <si>
    <t>Leith Walk remedials</t>
  </si>
  <si>
    <t>Legacy utilities- revised tram route</t>
  </si>
  <si>
    <t>Tram vehicles</t>
  </si>
  <si>
    <t>Tramco</t>
  </si>
  <si>
    <t>Miscellaneous</t>
  </si>
  <si>
    <t xml:space="preserve">Edinburgh Tram - Cost of Work Done to Period 6 </t>
  </si>
  <si>
    <t>Financial Year 2012/13</t>
  </si>
  <si>
    <t>Summary area (as reported to 25 October 2012 Council Meeting)</t>
  </si>
  <si>
    <t>Design - SDS</t>
  </si>
  <si>
    <t>Technical Support Services</t>
  </si>
  <si>
    <t>Items closed - no further costs will be incurred.</t>
  </si>
  <si>
    <t>Invoiced To Date</t>
  </si>
  <si>
    <t>Accrual</t>
  </si>
  <si>
    <t>COWD</t>
  </si>
  <si>
    <t>Filter</t>
  </si>
  <si>
    <t>T01.01</t>
  </si>
  <si>
    <t>Project management Staff Costs</t>
  </si>
  <si>
    <t>T01.02</t>
  </si>
  <si>
    <t>Recruitment Fees</t>
  </si>
  <si>
    <t>T01.03</t>
  </si>
  <si>
    <t>Travel &amp; Subsistence / Conference</t>
  </si>
  <si>
    <t>T01.04</t>
  </si>
  <si>
    <t>Central Overheads</t>
  </si>
  <si>
    <t>T01.05</t>
  </si>
  <si>
    <t>IT &amp; Software Costs / fitout</t>
  </si>
  <si>
    <t>T01.06</t>
  </si>
  <si>
    <t>Citypoint - rent,rates,s/c</t>
  </si>
  <si>
    <t>T01.08</t>
  </si>
  <si>
    <t>Short Term Contractors</t>
  </si>
  <si>
    <t>T01.09</t>
  </si>
  <si>
    <t>City Point Overheads</t>
  </si>
  <si>
    <t>T01.10</t>
  </si>
  <si>
    <t>Active Risk Manager</t>
  </si>
  <si>
    <t>T01.11</t>
  </si>
  <si>
    <t>Archaeological supervisor - Gogar works</t>
  </si>
  <si>
    <t>T01.13</t>
  </si>
  <si>
    <t>Archaeology - Non Gogar</t>
  </si>
  <si>
    <t>T01.14</t>
  </si>
  <si>
    <t>DRP Costs</t>
  </si>
  <si>
    <t>T01.15</t>
  </si>
  <si>
    <t>Tax Planning / Governance Costs (Non DLA)</t>
  </si>
  <si>
    <t>T01</t>
  </si>
  <si>
    <t>T02.01</t>
  </si>
  <si>
    <t>Core Team</t>
  </si>
  <si>
    <t>T02</t>
  </si>
  <si>
    <t>Total DPOF</t>
  </si>
  <si>
    <t>T03.01</t>
  </si>
  <si>
    <t>DLA-SDS</t>
  </si>
  <si>
    <t>T03.02</t>
  </si>
  <si>
    <t>DLA-TSS</t>
  </si>
  <si>
    <t>T03.03</t>
  </si>
  <si>
    <t>DLA- Site Investigation</t>
  </si>
  <si>
    <t>T03.04</t>
  </si>
  <si>
    <t>DLA-MUDFA</t>
  </si>
  <si>
    <t>T03.05</t>
  </si>
  <si>
    <t>DLA-Network Rail / Scotrail</t>
  </si>
  <si>
    <t>T03.06</t>
  </si>
  <si>
    <t xml:space="preserve">DLA-JRC </t>
  </si>
  <si>
    <t>T03.07</t>
  </si>
  <si>
    <t>DLA-Infraco</t>
  </si>
  <si>
    <t>T03.08</t>
  </si>
  <si>
    <t>DLA-Vehicles &amp; Driver supply contract</t>
  </si>
  <si>
    <t>T03.09</t>
  </si>
  <si>
    <t>DLA-BAA</t>
  </si>
  <si>
    <t>T03.10</t>
  </si>
  <si>
    <t>DLA-Land &amp; Property (3rd parties)</t>
  </si>
  <si>
    <t>T03.12</t>
  </si>
  <si>
    <t>DLA-DPOF</t>
  </si>
  <si>
    <t>T03.13</t>
  </si>
  <si>
    <t>DLA-Tram Netwk/Roads Interface</t>
  </si>
  <si>
    <t>T03.14</t>
  </si>
  <si>
    <t>DLA-EARL interface</t>
  </si>
  <si>
    <t>T03.15</t>
  </si>
  <si>
    <t>DLA-Commissioning Svcs Agmt</t>
  </si>
  <si>
    <t>T03.16</t>
  </si>
  <si>
    <t>OCIP</t>
  </si>
  <si>
    <t>T03.17</t>
  </si>
  <si>
    <t>Infraco Enabling</t>
  </si>
  <si>
    <t>T03.19.01</t>
  </si>
  <si>
    <t>DLA - HSQE</t>
  </si>
  <si>
    <t>T03.19.02</t>
  </si>
  <si>
    <t>DLA - Governance</t>
  </si>
  <si>
    <t>T03.19.03</t>
  </si>
  <si>
    <t>DLA - CEC Interface</t>
  </si>
  <si>
    <t>T03.01-19</t>
  </si>
  <si>
    <t>DLA</t>
  </si>
  <si>
    <t>T03.20</t>
  </si>
  <si>
    <t>D&amp;W-General Advice</t>
  </si>
  <si>
    <t>T03.21</t>
  </si>
  <si>
    <t>D&amp;W-TRO's</t>
  </si>
  <si>
    <t>T03.22</t>
  </si>
  <si>
    <t>D&amp;W-Property</t>
  </si>
  <si>
    <t>T03.23</t>
  </si>
  <si>
    <t>D&amp;W-Planning Monitoring</t>
  </si>
  <si>
    <t>T03.24</t>
  </si>
  <si>
    <t>D&amp;W-TDWG</t>
  </si>
  <si>
    <t>T03.26</t>
  </si>
  <si>
    <t>D&amp;W-Litigation</t>
  </si>
  <si>
    <t>T03.27</t>
  </si>
  <si>
    <t>D&amp;W-Secondments</t>
  </si>
  <si>
    <t>T03.20-35</t>
  </si>
  <si>
    <t>Subtotal D&amp;W</t>
  </si>
  <si>
    <t>T03</t>
  </si>
  <si>
    <t>Total LEGALS</t>
  </si>
  <si>
    <t>T04.01</t>
  </si>
  <si>
    <t>Design Services under SDS</t>
  </si>
  <si>
    <t>Variations</t>
  </si>
  <si>
    <t>T04.02</t>
  </si>
  <si>
    <t>Site Investigation under SDS</t>
  </si>
  <si>
    <t>T04</t>
  </si>
  <si>
    <t>Total SDS</t>
  </si>
  <si>
    <t>T05.01</t>
  </si>
  <si>
    <t>Integrated Transport Model</t>
  </si>
  <si>
    <t>T05.02</t>
  </si>
  <si>
    <t>Surveys (MM)</t>
  </si>
  <si>
    <t>T05.03</t>
  </si>
  <si>
    <t>Consultancy (Halcrow)</t>
  </si>
  <si>
    <t>T05</t>
  </si>
  <si>
    <t>Total JRC</t>
  </si>
  <si>
    <t>T06.01</t>
  </si>
  <si>
    <t>Technical Services</t>
  </si>
  <si>
    <t>T06.02</t>
  </si>
  <si>
    <t>Land agreement/negotiations</t>
  </si>
  <si>
    <t>T06.04</t>
  </si>
  <si>
    <t>TSS Second to CEC-Approvals support</t>
  </si>
  <si>
    <t>T06.05</t>
  </si>
  <si>
    <t>T&amp;T Costs</t>
  </si>
  <si>
    <t>T06.01-03</t>
  </si>
  <si>
    <t>Subtotal TSS</t>
  </si>
  <si>
    <t>T06.03</t>
  </si>
  <si>
    <t>CEC staff costs</t>
  </si>
  <si>
    <t>T06.03a</t>
  </si>
  <si>
    <t>Subtotal CEC</t>
  </si>
  <si>
    <t>T06</t>
  </si>
  <si>
    <t>Total TSS and CEC</t>
  </si>
  <si>
    <t>T07.01</t>
  </si>
  <si>
    <t>Consultancies</t>
  </si>
  <si>
    <t>T07</t>
  </si>
  <si>
    <t>Total UTILITIES</t>
  </si>
  <si>
    <t>T08.01</t>
  </si>
  <si>
    <t>Tech. Advisors-Parl.Support</t>
  </si>
  <si>
    <t>T08.02</t>
  </si>
  <si>
    <t>Tech. Advisors-Parl.Support-PM</t>
  </si>
  <si>
    <t>T08</t>
  </si>
  <si>
    <t>Total DESIGN SUPPORT</t>
  </si>
  <si>
    <t>T09.01.01</t>
  </si>
  <si>
    <t>Network Rail - FDA Work Contract 1</t>
  </si>
  <si>
    <t>T09.01.02</t>
  </si>
  <si>
    <t>Network Rail - Basic Implementation Agreement</t>
  </si>
  <si>
    <t>T09.03</t>
  </si>
  <si>
    <t>Network Rail - Asset Protection Agreement</t>
  </si>
  <si>
    <t>T19.07.01</t>
  </si>
  <si>
    <t>Network Rail - Development Services Agreement</t>
  </si>
  <si>
    <t>T19.07.03</t>
  </si>
  <si>
    <t>Network Rail - Others</t>
  </si>
  <si>
    <t>T09</t>
  </si>
  <si>
    <t>Total 3RD PARTY NEGOTIATIONS</t>
  </si>
  <si>
    <t>T10.01</t>
  </si>
  <si>
    <t>D&amp;W (10.01 &amp;11.01)</t>
  </si>
  <si>
    <t>T10.02</t>
  </si>
  <si>
    <t>Advisors (Colliers / DV)</t>
  </si>
  <si>
    <t>T10.04</t>
  </si>
  <si>
    <t>Advance Purchases 05/06 (Fees)</t>
  </si>
  <si>
    <t>T10.05.01</t>
  </si>
  <si>
    <t>Advance Purchases (GVD)</t>
  </si>
  <si>
    <t>T10.05.02</t>
  </si>
  <si>
    <t>Advance Purchases (gifted / free issue)</t>
  </si>
  <si>
    <t>T10.05.07</t>
  </si>
  <si>
    <t>Misc Land Costs</t>
  </si>
  <si>
    <t>T10.05.03</t>
  </si>
  <si>
    <t>BAA Contractor Costs</t>
  </si>
  <si>
    <t>T10.05.04</t>
  </si>
  <si>
    <t>BAA PM costs</t>
  </si>
  <si>
    <t>T10.05.05</t>
  </si>
  <si>
    <t>BAA Utilities</t>
  </si>
  <si>
    <t>T10.05.08</t>
  </si>
  <si>
    <t>Haymarket station compensation</t>
  </si>
  <si>
    <t>T10.01-.05</t>
  </si>
  <si>
    <t>Subtotal Land</t>
  </si>
  <si>
    <t>T10.06.01</t>
  </si>
  <si>
    <t>Business Support Primary payment</t>
  </si>
  <si>
    <t>T10.06.03</t>
  </si>
  <si>
    <t>Business Support Admin</t>
  </si>
  <si>
    <t>T10.06</t>
  </si>
  <si>
    <t>Subtotal Business Support</t>
  </si>
  <si>
    <t>T10</t>
  </si>
  <si>
    <t>Total LAND &amp; PROPERTY</t>
  </si>
  <si>
    <t>T11.02</t>
  </si>
  <si>
    <t>TRO's - Technnical</t>
  </si>
  <si>
    <t>T11</t>
  </si>
  <si>
    <t>Total TROs</t>
  </si>
  <si>
    <t>T12.01</t>
  </si>
  <si>
    <t>Fees / production Items - WS</t>
  </si>
  <si>
    <t>T12.02</t>
  </si>
  <si>
    <t>Fees / production Items - MH</t>
  </si>
  <si>
    <t>T12.03</t>
  </si>
  <si>
    <t>Tram branding</t>
  </si>
  <si>
    <t>T12.04</t>
  </si>
  <si>
    <t>PR Support</t>
  </si>
  <si>
    <t>T12.05</t>
  </si>
  <si>
    <t>Business development and marketing</t>
  </si>
  <si>
    <t>T12.06</t>
  </si>
  <si>
    <t>Media monitoring</t>
  </si>
  <si>
    <t>T12.08</t>
  </si>
  <si>
    <t>Promotional materials</t>
  </si>
  <si>
    <t>T12.09</t>
  </si>
  <si>
    <t>Websites</t>
  </si>
  <si>
    <t>T12.10</t>
  </si>
  <si>
    <t>Events including Edinburgh Fringe</t>
  </si>
  <si>
    <t>T12.11</t>
  </si>
  <si>
    <t>Advertising</t>
  </si>
  <si>
    <t>T12.12</t>
  </si>
  <si>
    <t>Internal communications</t>
  </si>
  <si>
    <t>T12.23</t>
  </si>
  <si>
    <t>Sponsorship</t>
  </si>
  <si>
    <t>T12.24</t>
  </si>
  <si>
    <t>Communication consultancy services</t>
  </si>
  <si>
    <t>T12.25</t>
  </si>
  <si>
    <t>Sundries</t>
  </si>
  <si>
    <t>T12.26</t>
  </si>
  <si>
    <t>Princes Street Costs</t>
  </si>
  <si>
    <t>T12.27</t>
  </si>
  <si>
    <t>Public Information</t>
  </si>
  <si>
    <t>T12.28</t>
  </si>
  <si>
    <t>Team Costs</t>
  </si>
  <si>
    <t>T12.29</t>
  </si>
  <si>
    <t>External Resources</t>
  </si>
  <si>
    <t>T12.33</t>
  </si>
  <si>
    <t>Tram Shop</t>
  </si>
  <si>
    <t>T12.01-12,23-40</t>
  </si>
  <si>
    <t>Subtotal Communications</t>
  </si>
  <si>
    <t>T12.13</t>
  </si>
  <si>
    <t>S/H – Wider Community Consultations</t>
  </si>
  <si>
    <t>T12.14</t>
  </si>
  <si>
    <t>S/H – Events</t>
  </si>
  <si>
    <t>T12.15</t>
  </si>
  <si>
    <t>S/H – Open for Business</t>
  </si>
  <si>
    <t>T12.16</t>
  </si>
  <si>
    <t>S/H – Communications - MUDFA</t>
  </si>
  <si>
    <t>T12.17</t>
  </si>
  <si>
    <t>S/H – Communications - Infraco</t>
  </si>
  <si>
    <t>T12.13-22</t>
  </si>
  <si>
    <t>Subtotal Stakeholder</t>
  </si>
  <si>
    <t>T12</t>
  </si>
  <si>
    <t>Total COMMS / MARKETING</t>
  </si>
  <si>
    <t>T13.01</t>
  </si>
  <si>
    <t>Non Executive Board</t>
  </si>
  <si>
    <t>T13.02</t>
  </si>
  <si>
    <t>Search Fees</t>
  </si>
  <si>
    <t>T13.03</t>
  </si>
  <si>
    <t>Overheads</t>
  </si>
  <si>
    <t>T13.04</t>
  </si>
  <si>
    <t>Ticketing Machines</t>
  </si>
  <si>
    <t>T13.05</t>
  </si>
  <si>
    <t>Tram Display Costs</t>
  </si>
  <si>
    <t>T13</t>
  </si>
  <si>
    <t>Total TEL</t>
  </si>
  <si>
    <t>T19.01.26</t>
  </si>
  <si>
    <t>Maintenance mobilisation and spare parts</t>
  </si>
  <si>
    <t>T19.01.34</t>
  </si>
  <si>
    <t>Power for comissioning</t>
  </si>
  <si>
    <t>T19.07.05</t>
  </si>
  <si>
    <t>Ticket machines</t>
  </si>
  <si>
    <t>T13a</t>
  </si>
  <si>
    <t>TEL - Project Costs</t>
  </si>
  <si>
    <t>T14.02</t>
  </si>
  <si>
    <t>Financial Consultancy</t>
  </si>
  <si>
    <t>T14.03</t>
  </si>
  <si>
    <t>WP1 modelling (FM)</t>
  </si>
  <si>
    <t>T14.04</t>
  </si>
  <si>
    <t>WP2 modelling (MVA)</t>
  </si>
  <si>
    <t>T14</t>
  </si>
  <si>
    <t>Total SERVICE INTEGRATION</t>
  </si>
  <si>
    <t>T15.01</t>
  </si>
  <si>
    <t>INFRACO (PUK)</t>
  </si>
  <si>
    <t>T15</t>
  </si>
  <si>
    <t>Total PUK</t>
  </si>
  <si>
    <t>T16.01</t>
  </si>
  <si>
    <t>Financial advisor 05/06</t>
  </si>
  <si>
    <t>T16.02</t>
  </si>
  <si>
    <t>Commercial advice</t>
  </si>
  <si>
    <t>T16</t>
  </si>
  <si>
    <t>Total FINANCIAL ADVISOR</t>
  </si>
  <si>
    <t>T17.01</t>
  </si>
  <si>
    <t>Insurance consultancy</t>
  </si>
  <si>
    <t>T17.02</t>
  </si>
  <si>
    <t>T17.03</t>
  </si>
  <si>
    <t>Claims below deductible</t>
  </si>
  <si>
    <t>T17.04</t>
  </si>
  <si>
    <t>Insurance Claims professional fees</t>
  </si>
  <si>
    <t>T17.05</t>
  </si>
  <si>
    <t>Recoverable insurance claims - MUDFA</t>
  </si>
  <si>
    <t>T17.06</t>
  </si>
  <si>
    <t>Non-recoverable insurance claims - MUDFA</t>
  </si>
  <si>
    <t>T17.07</t>
  </si>
  <si>
    <t>Recoverable insurance claims - Infraco</t>
  </si>
  <si>
    <t>T17.08</t>
  </si>
  <si>
    <t>Non-recoverable insurance claims - Infraco</t>
  </si>
  <si>
    <t>T17</t>
  </si>
  <si>
    <t>Total INSURANCE</t>
  </si>
  <si>
    <t>T01.12</t>
  </si>
  <si>
    <t>MUDFA Site Overheads</t>
  </si>
  <si>
    <t>T18.01.01</t>
  </si>
  <si>
    <t>Pre-construction Services</t>
  </si>
  <si>
    <t>T18.01.02</t>
  </si>
  <si>
    <t>Contract prelims</t>
  </si>
  <si>
    <t>T18.01.03</t>
  </si>
  <si>
    <t>Section 1a</t>
  </si>
  <si>
    <t>T18.01.04</t>
  </si>
  <si>
    <t>Section 1b</t>
  </si>
  <si>
    <t>T18.01.05</t>
  </si>
  <si>
    <t>Section 1c</t>
  </si>
  <si>
    <t>T18.01.06</t>
  </si>
  <si>
    <t>Section 1d</t>
  </si>
  <si>
    <t>T18.01.07</t>
  </si>
  <si>
    <t>Section 2</t>
  </si>
  <si>
    <t>T18.01.13</t>
  </si>
  <si>
    <t>Section 5a</t>
  </si>
  <si>
    <t>T18.01.14</t>
  </si>
  <si>
    <t>Section 5b</t>
  </si>
  <si>
    <t>Section 5c</t>
  </si>
  <si>
    <t>T18.01.16</t>
  </si>
  <si>
    <t>Section 6</t>
  </si>
  <si>
    <t>T18.01.17</t>
  </si>
  <si>
    <t>Section 7</t>
  </si>
  <si>
    <t>T18.01.18</t>
  </si>
  <si>
    <t>Unallocated to section</t>
  </si>
  <si>
    <t>T18.01.19</t>
  </si>
  <si>
    <t>T18.01.21</t>
  </si>
  <si>
    <t>Claim(s)</t>
  </si>
  <si>
    <t>T18.01</t>
  </si>
  <si>
    <t>Subtotal MUDFA</t>
  </si>
  <si>
    <t>T18.02.18</t>
  </si>
  <si>
    <t>SUC Costs</t>
  </si>
  <si>
    <t>T18.02.19</t>
  </si>
  <si>
    <t>MUDFA related Non SUC costs</t>
  </si>
  <si>
    <t>T18.02.22</t>
  </si>
  <si>
    <t>Betterment</t>
  </si>
  <si>
    <t>T18.02</t>
  </si>
  <si>
    <t>Subtotal utilities</t>
  </si>
  <si>
    <t>T18</t>
  </si>
  <si>
    <t>Total MUDFA / Utilities</t>
  </si>
  <si>
    <t>T19.01.01</t>
  </si>
  <si>
    <t>Prelims</t>
  </si>
  <si>
    <t>T19.01.02</t>
  </si>
  <si>
    <t>Infraco early mobilisation</t>
  </si>
  <si>
    <t>T19.01.03</t>
  </si>
  <si>
    <t>Advanced purchases</t>
  </si>
  <si>
    <t>T19.01.05</t>
  </si>
  <si>
    <t>T19.01.06</t>
  </si>
  <si>
    <t>T19.01.07</t>
  </si>
  <si>
    <t>T19.01.08</t>
  </si>
  <si>
    <t>T19.01.09</t>
  </si>
  <si>
    <t>T19.01.15</t>
  </si>
  <si>
    <t>T19.01.16</t>
  </si>
  <si>
    <t>T19.01.17</t>
  </si>
  <si>
    <t>T19.01.18</t>
  </si>
  <si>
    <t>T19.01.19</t>
  </si>
  <si>
    <t>T19.01.20</t>
  </si>
  <si>
    <t>T19.01.21</t>
  </si>
  <si>
    <t>NR Immunisation</t>
  </si>
  <si>
    <t>T19.01.22</t>
  </si>
  <si>
    <t>T19.01.24</t>
  </si>
  <si>
    <t>Report adjustment</t>
  </si>
  <si>
    <t>T19.01.05-24</t>
  </si>
  <si>
    <t>Subtotal Construction</t>
  </si>
  <si>
    <t>Testing and commissioning</t>
  </si>
  <si>
    <t>T19.01.35</t>
  </si>
  <si>
    <t>Variations - Prelims</t>
  </si>
  <si>
    <t>T19.01.36</t>
  </si>
  <si>
    <t>Variations - Section 1a</t>
  </si>
  <si>
    <t>T19.01.37</t>
  </si>
  <si>
    <t>Variations - Section 1b</t>
  </si>
  <si>
    <t>T19.01.38</t>
  </si>
  <si>
    <t>Variations - Section 1c</t>
  </si>
  <si>
    <t>T19.01.39</t>
  </si>
  <si>
    <t>Variations - Section 1d</t>
  </si>
  <si>
    <t>T19.01.40</t>
  </si>
  <si>
    <t>Variations - Section 2</t>
  </si>
  <si>
    <t>T19.01.46</t>
  </si>
  <si>
    <t>Variations - Section 5a</t>
  </si>
  <si>
    <t>T19.01.47</t>
  </si>
  <si>
    <t>Variations - Section 5b</t>
  </si>
  <si>
    <t>T19.01.48</t>
  </si>
  <si>
    <t>Variations - Section 5c</t>
  </si>
  <si>
    <t>T19.01.49</t>
  </si>
  <si>
    <t>Variations - Section 6</t>
  </si>
  <si>
    <t>T19.01.50</t>
  </si>
  <si>
    <t>Variations - Section 7</t>
  </si>
  <si>
    <t>T19.01.27</t>
  </si>
  <si>
    <t>Variations - Unallocated to section</t>
  </si>
  <si>
    <t>T19.01.52</t>
  </si>
  <si>
    <t>Variations - Princes Street</t>
  </si>
  <si>
    <t>T19.01.53</t>
  </si>
  <si>
    <t>Variations - Line 1b Costs</t>
  </si>
  <si>
    <t>T19.01.27, 35-54</t>
  </si>
  <si>
    <t>Subtotal Variations / Changes</t>
  </si>
  <si>
    <t>T19.01.28</t>
  </si>
  <si>
    <t>Infraco contingency</t>
  </si>
  <si>
    <t>T19.01.56</t>
  </si>
  <si>
    <t>Accommodation Works</t>
  </si>
  <si>
    <t>T19.01.57</t>
  </si>
  <si>
    <t>PICOPS / COSS / Possession Protection Staff support when undertaking works adjacent or over the railway</t>
  </si>
  <si>
    <t>T19.01.60</t>
  </si>
  <si>
    <t>Pumped surface water outfall at A8 underpass (by depot)</t>
  </si>
  <si>
    <t>T19.01.64</t>
  </si>
  <si>
    <t>Extra over for shell grip at junctions</t>
  </si>
  <si>
    <t>T19.01.65</t>
  </si>
  <si>
    <t>Allowance for SP connections to new street lights and new traffic signals</t>
  </si>
  <si>
    <t>T19.01.66</t>
  </si>
  <si>
    <t xml:space="preserve">UTC associated with the delivery of the alignment </t>
  </si>
  <si>
    <t>T19.01.69</t>
  </si>
  <si>
    <t>Allowance for minor utility diversions</t>
  </si>
  <si>
    <t>T19.01.70</t>
  </si>
  <si>
    <t>Archaeological Officer – impact on productivity</t>
  </si>
  <si>
    <t>T19.01.75</t>
  </si>
  <si>
    <t>SP connections to the depot and IPR</t>
  </si>
  <si>
    <t>T19.01.76</t>
  </si>
  <si>
    <t>SP connections to Phase 1a sub-stations</t>
  </si>
  <si>
    <t>T19.01.55-90</t>
  </si>
  <si>
    <t>Subtotal Provisional sums</t>
  </si>
  <si>
    <t>Claims</t>
  </si>
  <si>
    <t>T19.01</t>
  </si>
  <si>
    <t>Subtotal Infraco main works</t>
  </si>
  <si>
    <t>T19.02.03</t>
  </si>
  <si>
    <t>Environ. impacts - badgers</t>
  </si>
  <si>
    <t>T19.02.04</t>
  </si>
  <si>
    <t>Invasive species</t>
  </si>
  <si>
    <t>T19.02</t>
  </si>
  <si>
    <t>Subtotal advance works</t>
  </si>
  <si>
    <t>T19.03.01</t>
  </si>
  <si>
    <t>Unallocated</t>
  </si>
  <si>
    <t>T19.03.02</t>
  </si>
  <si>
    <t>Set up / mobilisation</t>
  </si>
  <si>
    <t>T19.03.03</t>
  </si>
  <si>
    <t>Phase 1 (150,000m3)</t>
  </si>
  <si>
    <t>T19.03.04</t>
  </si>
  <si>
    <t>Phase 2 (100,000m3)</t>
  </si>
  <si>
    <t>T19.03</t>
  </si>
  <si>
    <t>Subtotal depot advance works</t>
  </si>
  <si>
    <t>T19.07.04</t>
  </si>
  <si>
    <t>Power - Network reinforcement</t>
  </si>
  <si>
    <t>T19.07.06</t>
  </si>
  <si>
    <t>IPR2 contingency</t>
  </si>
  <si>
    <t>T19.07.08</t>
  </si>
  <si>
    <t>Murrayfield modifications</t>
  </si>
  <si>
    <t>T19.07.10</t>
  </si>
  <si>
    <t>Office land rental</t>
  </si>
  <si>
    <t>T19.07.11</t>
  </si>
  <si>
    <t>Leith goods yard</t>
  </si>
  <si>
    <t>T19.07.12</t>
  </si>
  <si>
    <t>Traffic management design</t>
  </si>
  <si>
    <t>T19.07.17</t>
  </si>
  <si>
    <t>Burnside Road - Construction Costs</t>
  </si>
  <si>
    <t>T19.07.18</t>
  </si>
  <si>
    <t xml:space="preserve">Burnside Road - BAA Costs </t>
  </si>
  <si>
    <t>T19.07.19</t>
  </si>
  <si>
    <t xml:space="preserve">Burnside Road - Consultancy Costs </t>
  </si>
  <si>
    <t>T19.07.20</t>
  </si>
  <si>
    <t xml:space="preserve">Burnside Road - Other Costs </t>
  </si>
  <si>
    <t>T19.07.21</t>
  </si>
  <si>
    <t>BAA MUDFA - Construction Costs</t>
  </si>
  <si>
    <t>T19.07.22</t>
  </si>
  <si>
    <t xml:space="preserve">BAA MUDFA - BAA Costs </t>
  </si>
  <si>
    <t>T19.07.23</t>
  </si>
  <si>
    <t xml:space="preserve">BAA MUDFA - Consultancy Costs </t>
  </si>
  <si>
    <t>T19.07.25</t>
  </si>
  <si>
    <t>Forth Ports Section 1a</t>
  </si>
  <si>
    <t>T19.01-08, 10-12,17-20</t>
  </si>
  <si>
    <t>Subtotal non Infraco works</t>
  </si>
  <si>
    <t>T19.07.26</t>
  </si>
  <si>
    <t>SW Global Resourcing</t>
  </si>
  <si>
    <t>T19.07.27</t>
  </si>
  <si>
    <t>Stray Current Monitoring</t>
  </si>
  <si>
    <t>T19.07.28</t>
  </si>
  <si>
    <t>Manhole at Balbirnie Place (Frontline cost)</t>
  </si>
  <si>
    <t>T19.07.29</t>
  </si>
  <si>
    <t>SGN  Gas main haymarket</t>
  </si>
  <si>
    <t>T19.07.30</t>
  </si>
  <si>
    <t>Crash Gate 10</t>
  </si>
  <si>
    <t>T19.07.31</t>
  </si>
  <si>
    <t>Constitution Street – Mock-up</t>
  </si>
  <si>
    <t>T19.07.32</t>
  </si>
  <si>
    <t>SGN Gas diversion</t>
  </si>
  <si>
    <t>T19.07.33</t>
  </si>
  <si>
    <t>MUDFA scoped side entry manholes</t>
  </si>
  <si>
    <t>T19.07.35</t>
  </si>
  <si>
    <t>Section 1a Utilities</t>
  </si>
  <si>
    <t>T19.07.36</t>
  </si>
  <si>
    <t>Clancy Docwra Utilities Works</t>
  </si>
  <si>
    <t>T19.07.37</t>
  </si>
  <si>
    <t>Section 5C Edinburgh Park Clancy</t>
  </si>
  <si>
    <t>T19.07.38</t>
  </si>
  <si>
    <t>Mass Barier Costs</t>
  </si>
  <si>
    <t>T19.07.40</t>
  </si>
  <si>
    <t>South Gyle - Sewer Diversion</t>
  </si>
  <si>
    <t>T19.07.41</t>
  </si>
  <si>
    <t>Visirail / Rubber Kerbs</t>
  </si>
  <si>
    <t>T19.07.42</t>
  </si>
  <si>
    <t>SUC Costs - from MUDFA</t>
  </si>
  <si>
    <t>T19.07.46</t>
  </si>
  <si>
    <t>Bus Tracker Work</t>
  </si>
  <si>
    <t>T19.07.47</t>
  </si>
  <si>
    <t>POL HA Temp Retention Works</t>
  </si>
  <si>
    <t>T19.07.48</t>
  </si>
  <si>
    <t>Cabling at Tower Place Bridge Diversion Works</t>
  </si>
  <si>
    <t>T19.07.26-48</t>
  </si>
  <si>
    <t>Subtotal non Infraco changes</t>
  </si>
  <si>
    <t>T19.07.09</t>
  </si>
  <si>
    <t>Fastlink alternative</t>
  </si>
  <si>
    <t>T19.07.13</t>
  </si>
  <si>
    <t>Ancient monuments</t>
  </si>
  <si>
    <t>T19.07.14</t>
  </si>
  <si>
    <t>TMi cycle integration study</t>
  </si>
  <si>
    <t>T19.07.15</t>
  </si>
  <si>
    <t>Siemens out of hours monitoring</t>
  </si>
  <si>
    <t>T19.07.49</t>
  </si>
  <si>
    <t>Gogar 250 Water Main - Clancy</t>
  </si>
  <si>
    <t>T19.07.50</t>
  </si>
  <si>
    <t>Remedial Works to SW Manholes - Crummock</t>
  </si>
  <si>
    <t>T19.07.51</t>
  </si>
  <si>
    <t>SW Abandonments</t>
  </si>
  <si>
    <t>T19.07.52</t>
  </si>
  <si>
    <t>Assembly St Temp SW 300mm Diversion</t>
  </si>
  <si>
    <t>T19.07.53</t>
  </si>
  <si>
    <t>Traffic Management Costs</t>
  </si>
  <si>
    <t>T19.07.54</t>
  </si>
  <si>
    <t>Remedial works for Scottish Water</t>
  </si>
  <si>
    <t>T19.07.55</t>
  </si>
  <si>
    <t>McNicholas Utilities Works</t>
  </si>
  <si>
    <t>T19.07.60</t>
  </si>
  <si>
    <t>Reporting adjustments from T19.01</t>
  </si>
  <si>
    <t>T19.07.61</t>
  </si>
  <si>
    <t>York Place Direct Works</t>
  </si>
  <si>
    <t>T19.07.09,13-15,49-67</t>
  </si>
  <si>
    <t>Subtotal non Infraco Provisional Sums</t>
  </si>
  <si>
    <t>T19.07</t>
  </si>
  <si>
    <t>Subtotal Non Infraco works</t>
  </si>
  <si>
    <t>T19</t>
  </si>
  <si>
    <t>Total Infraco</t>
  </si>
  <si>
    <t>T20.01.01</t>
  </si>
  <si>
    <t>T20.01.03</t>
  </si>
  <si>
    <t>Approval of preliminary design</t>
  </si>
  <si>
    <t>T20.01.05</t>
  </si>
  <si>
    <t>Approval of final design / mock up</t>
  </si>
  <si>
    <t>T20.01.07</t>
  </si>
  <si>
    <t>Commencenent of tram works</t>
  </si>
  <si>
    <t>T20.01.08</t>
  </si>
  <si>
    <t>Completion 1st set bodyshells</t>
  </si>
  <si>
    <t>T20.01.09</t>
  </si>
  <si>
    <t>Completion 1st set bogies</t>
  </si>
  <si>
    <t>T20.01.10</t>
  </si>
  <si>
    <t>Completion 1st tram assembly</t>
  </si>
  <si>
    <t>T20.01.11</t>
  </si>
  <si>
    <t>Completion factory based type testing</t>
  </si>
  <si>
    <t>T20.01.12</t>
  </si>
  <si>
    <t>Delivery of preliminary tram maintenance manuals</t>
  </si>
  <si>
    <t>T20.01.13</t>
  </si>
  <si>
    <t>Delivery of spares</t>
  </si>
  <si>
    <t>T20.01.14</t>
  </si>
  <si>
    <t>Delivery of final documentation</t>
  </si>
  <si>
    <t>T20.01.15</t>
  </si>
  <si>
    <t>Delivery of special tools</t>
  </si>
  <si>
    <t>T20.01.16</t>
  </si>
  <si>
    <t>Completion of driver training</t>
  </si>
  <si>
    <t>T20.01.17</t>
  </si>
  <si>
    <t>Completion of maintainer training</t>
  </si>
  <si>
    <t>T20.01.21</t>
  </si>
  <si>
    <t>Supply chain mobilisation</t>
  </si>
  <si>
    <t>T20.01.22</t>
  </si>
  <si>
    <t>Adjustment</t>
  </si>
  <si>
    <t>T20.01.23</t>
  </si>
  <si>
    <t>Delivery of trams</t>
  </si>
  <si>
    <t>T20.01.24</t>
  </si>
  <si>
    <t>T20.01.25</t>
  </si>
  <si>
    <t>Advance maintenance mobilisation</t>
  </si>
  <si>
    <t>T20.01.26</t>
  </si>
  <si>
    <t>Depot equipment</t>
  </si>
  <si>
    <t>T20.01.27</t>
  </si>
  <si>
    <t>Variations / changes</t>
  </si>
  <si>
    <t>T20.01.28</t>
  </si>
  <si>
    <t>Contingency</t>
  </si>
  <si>
    <t>T20.01.29</t>
  </si>
  <si>
    <t>T20.01</t>
  </si>
  <si>
    <t>Subtotal Tramco main works</t>
  </si>
  <si>
    <t>T99.01</t>
  </si>
  <si>
    <t>T99.02</t>
  </si>
  <si>
    <t>Previous years</t>
  </si>
  <si>
    <t>T99</t>
  </si>
  <si>
    <t>Total Miscellaneous</t>
  </si>
  <si>
    <t>T999</t>
  </si>
  <si>
    <t>Total</t>
  </si>
  <si>
    <t>Total tie/T&amp;T PM costs</t>
  </si>
  <si>
    <t>Infraco contract</t>
  </si>
  <si>
    <t>other</t>
  </si>
  <si>
    <t>Pre Settlement Agreeement Works*</t>
  </si>
  <si>
    <t>*This includes all Infraco works pre settlement both on and off street</t>
  </si>
  <si>
    <t>off street-post Settlement Agreement</t>
  </si>
  <si>
    <t>on street- post Settlement Agreement</t>
  </si>
  <si>
    <t>COWD (as reported to Council 30 June 2011)</t>
  </si>
  <si>
    <t>Summary area (as reported to Council 30 June 2011)</t>
  </si>
  <si>
    <t>Land</t>
  </si>
  <si>
    <t>Traffic Management</t>
  </si>
  <si>
    <t>Design</t>
  </si>
  <si>
    <t>Utillties</t>
  </si>
  <si>
    <t>Other Resources</t>
  </si>
  <si>
    <t>Infrastructure</t>
  </si>
  <si>
    <t>Invoiced to Date</t>
  </si>
  <si>
    <t>Period 6 2012/13</t>
  </si>
  <si>
    <t>Period 2 2011/12</t>
  </si>
  <si>
    <t>Post Mediation</t>
  </si>
  <si>
    <t>Post mediation - Infraco - Off Street</t>
  </si>
  <si>
    <t>Post mediation - Infraco - On Street</t>
  </si>
  <si>
    <t>Post mediation - Infraco - Other</t>
  </si>
  <si>
    <t>Infraco - Other</t>
  </si>
  <si>
    <t>Infraco - On Street</t>
  </si>
  <si>
    <t>Infraco - Off Street</t>
  </si>
  <si>
    <t>T19.01.22b</t>
  </si>
  <si>
    <t>T19.01.22c</t>
  </si>
  <si>
    <t>T03.07b</t>
  </si>
  <si>
    <t>Utilities (Post Mediation &amp; Legacy)</t>
  </si>
  <si>
    <t>PM Management</t>
  </si>
  <si>
    <t>PM Support</t>
  </si>
  <si>
    <t>PM Supervision</t>
  </si>
  <si>
    <t>Operations</t>
  </si>
  <si>
    <t>Legal</t>
  </si>
  <si>
    <t>PM Other</t>
  </si>
  <si>
    <t>PR</t>
  </si>
  <si>
    <t>Other Infraco</t>
  </si>
  <si>
    <t>Off Road Other</t>
  </si>
  <si>
    <t>On Road Other</t>
  </si>
  <si>
    <t>Vehicles</t>
  </si>
  <si>
    <t>Infraco</t>
  </si>
  <si>
    <t>Summary area (as per A Bourne template)</t>
  </si>
  <si>
    <t>Period 4 2011/12</t>
  </si>
  <si>
    <t>Period 5 2012/13</t>
  </si>
  <si>
    <t>P6 Actual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</si>
</sst>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dd/mm/yy;@"/>
    <numFmt numFmtId="165" formatCode="#,##0;[Red]\(#,##0\)"/>
    <numFmt numFmtId="166" formatCode="#,##0;[Red]\(#,##0\);\-"/>
    <numFmt numFmtId="167" formatCode="_(* #,##0.00%_);_(* \(#,##0.00%\);_(* #,##0.00%_);_(@_)"/>
    <numFmt numFmtId="168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1" fillId="0" borderId="0" applyFill="0" applyBorder="0" applyAlignment="0"/>
  </cellStyleXfs>
  <cellXfs count="144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2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0" applyNumberFormat="1" applyFill="1"/>
    <xf numFmtId="0" fontId="0" fillId="0" borderId="0" xfId="0" applyFill="1"/>
    <xf numFmtId="2" fontId="1" fillId="0" borderId="1" xfId="0" applyNumberFormat="1" applyFont="1" applyFill="1" applyBorder="1"/>
    <xf numFmtId="0" fontId="0" fillId="2" borderId="0" xfId="0" applyFill="1"/>
    <xf numFmtId="2" fontId="0" fillId="2" borderId="0" xfId="0" applyNumberFormat="1" applyFill="1"/>
    <xf numFmtId="2" fontId="0" fillId="2" borderId="0" xfId="0" applyNumberFormat="1" applyFill="1" applyAlignment="1">
      <alignment horizontal="right" vertical="center"/>
    </xf>
    <xf numFmtId="0" fontId="2" fillId="0" borderId="0" xfId="0" applyFont="1"/>
    <xf numFmtId="0" fontId="5" fillId="0" borderId="0" xfId="3" applyFont="1"/>
    <xf numFmtId="0" fontId="1" fillId="0" borderId="0" xfId="3" applyFont="1"/>
    <xf numFmtId="0" fontId="9" fillId="0" borderId="0" xfId="3" applyFill="1" applyBorder="1" applyAlignment="1"/>
    <xf numFmtId="0" fontId="9" fillId="0" borderId="0" xfId="3" applyAlignment="1"/>
    <xf numFmtId="0" fontId="9" fillId="0" borderId="0" xfId="3"/>
    <xf numFmtId="0" fontId="2" fillId="0" borderId="0" xfId="3" applyFont="1"/>
    <xf numFmtId="0" fontId="9" fillId="0" borderId="0" xfId="3" applyFill="1" applyBorder="1"/>
    <xf numFmtId="0" fontId="6" fillId="0" borderId="0" xfId="3" applyFont="1" applyAlignment="1"/>
    <xf numFmtId="0" fontId="7" fillId="0" borderId="0" xfId="3" applyFont="1" applyAlignment="1"/>
    <xf numFmtId="0" fontId="7" fillId="0" borderId="0" xfId="3" applyFont="1" applyAlignment="1" applyProtection="1">
      <protection locked="0"/>
    </xf>
    <xf numFmtId="0" fontId="9" fillId="0" borderId="0" xfId="3" applyFill="1" applyBorder="1" applyAlignment="1" applyProtection="1">
      <protection locked="0"/>
    </xf>
    <xf numFmtId="0" fontId="9" fillId="0" borderId="0" xfId="3" applyAlignment="1" applyProtection="1">
      <protection locked="0"/>
    </xf>
    <xf numFmtId="1" fontId="7" fillId="0" borderId="0" xfId="3" applyNumberFormat="1" applyFont="1" applyAlignment="1">
      <alignment horizontal="left"/>
    </xf>
    <xf numFmtId="0" fontId="9" fillId="0" borderId="0" xfId="3" applyNumberFormat="1" applyFill="1" applyBorder="1" applyAlignment="1"/>
    <xf numFmtId="0" fontId="9" fillId="0" borderId="0" xfId="3" applyNumberFormat="1" applyAlignment="1"/>
    <xf numFmtId="0" fontId="9" fillId="0" borderId="2" xfId="3" applyFont="1" applyBorder="1"/>
    <xf numFmtId="164" fontId="10" fillId="0" borderId="0" xfId="3" applyNumberFormat="1" applyFont="1" applyFill="1" applyBorder="1" applyAlignment="1" applyProtection="1"/>
    <xf numFmtId="0" fontId="9" fillId="0" borderId="2" xfId="3" applyFont="1" applyFill="1" applyBorder="1"/>
    <xf numFmtId="164" fontId="10" fillId="0" borderId="3" xfId="3" applyNumberFormat="1" applyFont="1" applyFill="1" applyBorder="1" applyAlignment="1" applyProtection="1"/>
    <xf numFmtId="0" fontId="9" fillId="0" borderId="4" xfId="3" applyFont="1" applyFill="1" applyBorder="1"/>
    <xf numFmtId="164" fontId="8" fillId="0" borderId="0" xfId="3" applyNumberFormat="1" applyFont="1" applyFill="1" applyBorder="1" applyAlignment="1">
      <alignment horizontal="center"/>
    </xf>
    <xf numFmtId="165" fontId="9" fillId="0" borderId="4" xfId="3" applyNumberFormat="1" applyFill="1" applyBorder="1"/>
    <xf numFmtId="165" fontId="9" fillId="0" borderId="4" xfId="3" applyNumberFormat="1" applyBorder="1"/>
    <xf numFmtId="1" fontId="9" fillId="0" borderId="4" xfId="3" applyNumberFormat="1" applyFont="1" applyFill="1" applyBorder="1" applyAlignment="1"/>
    <xf numFmtId="166" fontId="9" fillId="0" borderId="4" xfId="3" applyNumberFormat="1" applyFont="1" applyFill="1" applyBorder="1" applyAlignment="1"/>
    <xf numFmtId="166" fontId="9" fillId="0" borderId="0" xfId="3" applyNumberFormat="1"/>
    <xf numFmtId="0" fontId="9" fillId="0" borderId="4" xfId="3" applyFont="1" applyFill="1" applyBorder="1" applyAlignment="1"/>
    <xf numFmtId="0" fontId="8" fillId="3" borderId="2" xfId="3" applyFont="1" applyFill="1" applyBorder="1" applyAlignment="1"/>
    <xf numFmtId="166" fontId="9" fillId="0" borderId="4" xfId="3" applyNumberFormat="1" applyFill="1" applyBorder="1"/>
    <xf numFmtId="166" fontId="9" fillId="0" borderId="4" xfId="3" applyNumberFormat="1" applyBorder="1"/>
    <xf numFmtId="166" fontId="8" fillId="3" borderId="2" xfId="3" applyNumberFormat="1" applyFont="1" applyFill="1" applyBorder="1" applyAlignment="1"/>
    <xf numFmtId="0" fontId="8" fillId="4" borderId="5" xfId="3" applyFont="1" applyFill="1" applyBorder="1" applyAlignment="1" applyProtection="1"/>
    <xf numFmtId="166" fontId="8" fillId="4" borderId="5" xfId="3" applyNumberFormat="1" applyFont="1" applyFill="1" applyBorder="1" applyAlignment="1" applyProtection="1"/>
    <xf numFmtId="0" fontId="8" fillId="4" borderId="2" xfId="3" applyFont="1" applyFill="1" applyBorder="1" applyAlignment="1"/>
    <xf numFmtId="166" fontId="8" fillId="4" borderId="2" xfId="3" applyNumberFormat="1" applyFont="1" applyFill="1" applyBorder="1" applyAlignment="1"/>
    <xf numFmtId="0" fontId="9" fillId="0" borderId="4" xfId="3" applyFont="1" applyFill="1" applyBorder="1" applyAlignment="1" applyProtection="1"/>
    <xf numFmtId="166" fontId="9" fillId="0" borderId="4" xfId="3" applyNumberFormat="1" applyFont="1" applyFill="1" applyBorder="1" applyAlignment="1" applyProtection="1"/>
    <xf numFmtId="0" fontId="8" fillId="0" borderId="2" xfId="3" applyFont="1" applyFill="1" applyBorder="1" applyAlignment="1"/>
    <xf numFmtId="0" fontId="11" fillId="0" borderId="4" xfId="0" applyFont="1" applyFill="1" applyBorder="1" applyAlignment="1" applyProtection="1"/>
    <xf numFmtId="0" fontId="11" fillId="0" borderId="4" xfId="0" applyFont="1" applyFill="1" applyBorder="1" applyAlignment="1"/>
    <xf numFmtId="166" fontId="8" fillId="0" borderId="4" xfId="3" applyNumberFormat="1" applyFont="1" applyFill="1" applyBorder="1" applyAlignment="1"/>
    <xf numFmtId="168" fontId="9" fillId="0" borderId="0" xfId="1" applyNumberFormat="1" applyFont="1"/>
    <xf numFmtId="168" fontId="8" fillId="0" borderId="3" xfId="1" applyNumberFormat="1" applyFont="1" applyFill="1" applyBorder="1" applyAlignment="1">
      <alignment horizontal="center" vertical="center" wrapText="1"/>
    </xf>
    <xf numFmtId="168" fontId="8" fillId="0" borderId="6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0" fontId="8" fillId="3" borderId="0" xfId="3" applyFont="1" applyFill="1"/>
    <xf numFmtId="166" fontId="8" fillId="3" borderId="2" xfId="3" applyNumberFormat="1" applyFont="1" applyFill="1" applyBorder="1"/>
    <xf numFmtId="0" fontId="8" fillId="0" borderId="0" xfId="3" applyFont="1"/>
    <xf numFmtId="0" fontId="8" fillId="4" borderId="0" xfId="3" applyFont="1" applyFill="1"/>
    <xf numFmtId="0" fontId="9" fillId="0" borderId="7" xfId="3" applyBorder="1"/>
    <xf numFmtId="0" fontId="9" fillId="0" borderId="0" xfId="3" applyBorder="1"/>
    <xf numFmtId="0" fontId="9" fillId="0" borderId="0" xfId="3" applyFont="1" applyBorder="1"/>
    <xf numFmtId="165" fontId="9" fillId="0" borderId="8" xfId="3" applyNumberFormat="1" applyFill="1" applyBorder="1"/>
    <xf numFmtId="0" fontId="9" fillId="0" borderId="9" xfId="3" applyBorder="1"/>
    <xf numFmtId="166" fontId="9" fillId="0" borderId="8" xfId="3" applyNumberFormat="1" applyFont="1" applyFill="1" applyBorder="1" applyAlignment="1"/>
    <xf numFmtId="166" fontId="9" fillId="0" borderId="0" xfId="3" applyNumberFormat="1" applyBorder="1"/>
    <xf numFmtId="0" fontId="0" fillId="0" borderId="9" xfId="0" applyBorder="1"/>
    <xf numFmtId="166" fontId="8" fillId="3" borderId="10" xfId="3" applyNumberFormat="1" applyFont="1" applyFill="1" applyBorder="1"/>
    <xf numFmtId="0" fontId="8" fillId="0" borderId="9" xfId="3" applyFont="1" applyBorder="1"/>
    <xf numFmtId="166" fontId="9" fillId="0" borderId="8" xfId="3" applyNumberFormat="1" applyFill="1" applyBorder="1"/>
    <xf numFmtId="166" fontId="8" fillId="3" borderId="10" xfId="3" applyNumberFormat="1" applyFont="1" applyFill="1" applyBorder="1" applyAlignment="1"/>
    <xf numFmtId="0" fontId="8" fillId="0" borderId="0" xfId="3" applyFont="1" applyBorder="1"/>
    <xf numFmtId="166" fontId="8" fillId="0" borderId="0" xfId="3" applyNumberFormat="1" applyFont="1" applyBorder="1"/>
    <xf numFmtId="166" fontId="8" fillId="4" borderId="11" xfId="3" applyNumberFormat="1" applyFont="1" applyFill="1" applyBorder="1" applyAlignment="1" applyProtection="1"/>
    <xf numFmtId="166" fontId="8" fillId="4" borderId="10" xfId="3" applyNumberFormat="1" applyFont="1" applyFill="1" applyBorder="1" applyAlignment="1"/>
    <xf numFmtId="166" fontId="8" fillId="0" borderId="8" xfId="3" applyNumberFormat="1" applyFont="1" applyFill="1" applyBorder="1" applyAlignment="1"/>
    <xf numFmtId="0" fontId="9" fillId="0" borderId="0" xfId="3" applyFont="1" applyFill="1" applyBorder="1"/>
    <xf numFmtId="166" fontId="9" fillId="0" borderId="0" xfId="3" applyNumberFormat="1" applyFill="1" applyBorder="1"/>
    <xf numFmtId="0" fontId="8" fillId="0" borderId="12" xfId="3" applyFont="1" applyBorder="1"/>
    <xf numFmtId="166" fontId="8" fillId="0" borderId="12" xfId="3" applyNumberFormat="1" applyFont="1" applyBorder="1"/>
    <xf numFmtId="0" fontId="8" fillId="0" borderId="13" xfId="3" applyFont="1" applyBorder="1"/>
    <xf numFmtId="168" fontId="8" fillId="0" borderId="14" xfId="1" applyNumberFormat="1" applyFont="1" applyFill="1" applyBorder="1" applyAlignment="1">
      <alignment horizontal="center" vertical="center" wrapText="1"/>
    </xf>
    <xf numFmtId="168" fontId="8" fillId="0" borderId="15" xfId="1" applyNumberFormat="1" applyFont="1" applyFill="1" applyBorder="1" applyAlignment="1">
      <alignment horizontal="center" vertical="center" wrapText="1"/>
    </xf>
    <xf numFmtId="168" fontId="0" fillId="0" borderId="0" xfId="1" applyNumberFormat="1" applyFont="1" applyBorder="1"/>
    <xf numFmtId="0" fontId="9" fillId="0" borderId="9" xfId="3" applyFont="1" applyBorder="1"/>
    <xf numFmtId="168" fontId="8" fillId="2" borderId="1" xfId="1" applyNumberFormat="1" applyFont="1" applyFill="1" applyBorder="1"/>
    <xf numFmtId="0" fontId="0" fillId="0" borderId="0" xfId="0" applyBorder="1"/>
    <xf numFmtId="168" fontId="9" fillId="0" borderId="16" xfId="1" applyNumberFormat="1" applyFont="1" applyBorder="1"/>
    <xf numFmtId="168" fontId="9" fillId="0" borderId="17" xfId="1" applyNumberFormat="1" applyFont="1" applyBorder="1"/>
    <xf numFmtId="168" fontId="9" fillId="0" borderId="18" xfId="1" applyNumberFormat="1" applyFont="1" applyBorder="1"/>
    <xf numFmtId="168" fontId="0" fillId="0" borderId="19" xfId="1" applyNumberFormat="1" applyFont="1" applyBorder="1"/>
    <xf numFmtId="168" fontId="9" fillId="0" borderId="20" xfId="1" applyNumberFormat="1" applyFont="1" applyBorder="1"/>
    <xf numFmtId="168" fontId="8" fillId="2" borderId="21" xfId="1" applyNumberFormat="1" applyFont="1" applyFill="1" applyBorder="1"/>
    <xf numFmtId="168" fontId="8" fillId="2" borderId="22" xfId="1" applyNumberFormat="1" applyFont="1" applyFill="1" applyBorder="1"/>
    <xf numFmtId="168" fontId="8" fillId="5" borderId="21" xfId="1" applyNumberFormat="1" applyFont="1" applyFill="1" applyBorder="1"/>
    <xf numFmtId="168" fontId="8" fillId="5" borderId="1" xfId="1" applyNumberFormat="1" applyFont="1" applyFill="1" applyBorder="1"/>
    <xf numFmtId="168" fontId="8" fillId="5" borderId="22" xfId="1" applyNumberFormat="1" applyFont="1" applyFill="1" applyBorder="1"/>
    <xf numFmtId="168" fontId="0" fillId="0" borderId="19" xfId="1" applyNumberFormat="1" applyFont="1" applyFill="1" applyBorder="1"/>
    <xf numFmtId="168" fontId="0" fillId="0" borderId="0" xfId="1" applyNumberFormat="1" applyFont="1" applyFill="1" applyBorder="1"/>
    <xf numFmtId="168" fontId="9" fillId="0" borderId="20" xfId="1" applyNumberFormat="1" applyFont="1" applyFill="1" applyBorder="1"/>
    <xf numFmtId="168" fontId="8" fillId="2" borderId="23" xfId="1" applyNumberFormat="1" applyFont="1" applyFill="1" applyBorder="1"/>
    <xf numFmtId="168" fontId="8" fillId="2" borderId="24" xfId="1" applyNumberFormat="1" applyFont="1" applyFill="1" applyBorder="1"/>
    <xf numFmtId="168" fontId="8" fillId="2" borderId="25" xfId="1" applyNumberFormat="1" applyFont="1" applyFill="1" applyBorder="1"/>
    <xf numFmtId="168" fontId="8" fillId="5" borderId="16" xfId="1" applyNumberFormat="1" applyFont="1" applyFill="1" applyBorder="1"/>
    <xf numFmtId="168" fontId="8" fillId="5" borderId="17" xfId="1" applyNumberFormat="1" applyFont="1" applyFill="1" applyBorder="1"/>
    <xf numFmtId="168" fontId="8" fillId="5" borderId="18" xfId="1" applyNumberFormat="1" applyFont="1" applyFill="1" applyBorder="1"/>
    <xf numFmtId="168" fontId="8" fillId="5" borderId="23" xfId="1" applyNumberFormat="1" applyFont="1" applyFill="1" applyBorder="1"/>
    <xf numFmtId="168" fontId="8" fillId="5" borderId="24" xfId="1" applyNumberFormat="1" applyFont="1" applyFill="1" applyBorder="1"/>
    <xf numFmtId="168" fontId="8" fillId="5" borderId="25" xfId="1" applyNumberFormat="1" applyFont="1" applyFill="1" applyBorder="1"/>
    <xf numFmtId="166" fontId="8" fillId="3" borderId="14" xfId="3" applyNumberFormat="1" applyFont="1" applyFill="1" applyBorder="1" applyAlignment="1"/>
    <xf numFmtId="166" fontId="8" fillId="3" borderId="3" xfId="3" applyNumberFormat="1" applyFont="1" applyFill="1" applyBorder="1" applyAlignment="1"/>
    <xf numFmtId="166" fontId="8" fillId="0" borderId="26" xfId="3" applyNumberFormat="1" applyFont="1" applyBorder="1"/>
    <xf numFmtId="166" fontId="8" fillId="0" borderId="27" xfId="3" applyNumberFormat="1" applyFont="1" applyBorder="1"/>
    <xf numFmtId="166" fontId="8" fillId="0" borderId="28" xfId="3" applyNumberFormat="1" applyFont="1" applyBorder="1"/>
    <xf numFmtId="168" fontId="8" fillId="2" borderId="16" xfId="1" applyNumberFormat="1" applyFont="1" applyFill="1" applyBorder="1"/>
    <xf numFmtId="168" fontId="8" fillId="2" borderId="17" xfId="1" applyNumberFormat="1" applyFont="1" applyFill="1" applyBorder="1"/>
    <xf numFmtId="168" fontId="8" fillId="2" borderId="18" xfId="1" applyNumberFormat="1" applyFont="1" applyFill="1" applyBorder="1"/>
    <xf numFmtId="168" fontId="8" fillId="0" borderId="29" xfId="1" applyNumberFormat="1" applyFont="1" applyBorder="1"/>
    <xf numFmtId="168" fontId="8" fillId="0" borderId="30" xfId="1" applyNumberFormat="1" applyFont="1" applyBorder="1"/>
    <xf numFmtId="168" fontId="8" fillId="0" borderId="31" xfId="1" applyNumberFormat="1" applyFont="1" applyBorder="1"/>
    <xf numFmtId="0" fontId="0" fillId="0" borderId="0" xfId="0" applyFill="1" applyBorder="1"/>
    <xf numFmtId="0" fontId="9" fillId="0" borderId="0" xfId="3" applyFont="1"/>
    <xf numFmtId="1" fontId="9" fillId="0" borderId="0" xfId="3" applyNumberFormat="1"/>
    <xf numFmtId="43" fontId="9" fillId="0" borderId="0" xfId="3" applyNumberFormat="1"/>
    <xf numFmtId="0" fontId="8" fillId="2" borderId="32" xfId="3" applyFont="1" applyFill="1" applyBorder="1" applyAlignment="1">
      <alignment horizontal="center"/>
    </xf>
    <xf numFmtId="17" fontId="8" fillId="0" borderId="3" xfId="3" applyNumberFormat="1" applyFont="1" applyFill="1" applyBorder="1" applyAlignment="1">
      <alignment horizontal="center" vertical="center" wrapText="1"/>
    </xf>
    <xf numFmtId="17" fontId="8" fillId="0" borderId="6" xfId="3" applyNumberFormat="1" applyFont="1" applyFill="1" applyBorder="1" applyAlignment="1">
      <alignment horizontal="center" vertical="center" wrapText="1"/>
    </xf>
    <xf numFmtId="0" fontId="8" fillId="2" borderId="32" xfId="3" applyFont="1" applyFill="1" applyBorder="1" applyAlignment="1">
      <alignment horizontal="center"/>
    </xf>
    <xf numFmtId="0" fontId="8" fillId="2" borderId="36" xfId="3" applyFont="1" applyFill="1" applyBorder="1" applyAlignment="1">
      <alignment horizontal="center"/>
    </xf>
    <xf numFmtId="0" fontId="8" fillId="2" borderId="37" xfId="3" applyFont="1" applyFill="1" applyBorder="1" applyAlignment="1">
      <alignment horizontal="center"/>
    </xf>
    <xf numFmtId="43" fontId="8" fillId="0" borderId="33" xfId="1" applyFont="1" applyFill="1" applyBorder="1" applyAlignment="1">
      <alignment horizontal="center" vertical="center" wrapText="1"/>
    </xf>
    <xf numFmtId="43" fontId="8" fillId="0" borderId="34" xfId="1" applyFont="1" applyFill="1" applyBorder="1" applyAlignment="1">
      <alignment horizontal="center" vertical="center" wrapText="1"/>
    </xf>
    <xf numFmtId="0" fontId="8" fillId="3" borderId="21" xfId="3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/>
    </xf>
    <xf numFmtId="0" fontId="8" fillId="3" borderId="35" xfId="3" applyFont="1" applyFill="1" applyBorder="1" applyAlignment="1">
      <alignment horizontal="center"/>
    </xf>
    <xf numFmtId="17" fontId="8" fillId="0" borderId="33" xfId="3" applyNumberFormat="1" applyFont="1" applyFill="1" applyBorder="1" applyAlignment="1">
      <alignment horizontal="center" vertical="center" wrapText="1"/>
    </xf>
    <xf numFmtId="17" fontId="8" fillId="0" borderId="34" xfId="3" applyNumberFormat="1" applyFont="1" applyFill="1" applyBorder="1" applyAlignment="1">
      <alignment horizontal="center" vertical="center" wrapText="1"/>
    </xf>
    <xf numFmtId="17" fontId="8" fillId="0" borderId="14" xfId="3" applyNumberFormat="1" applyFont="1" applyFill="1" applyBorder="1" applyAlignment="1">
      <alignment horizontal="center" vertical="center" wrapText="1"/>
    </xf>
    <xf numFmtId="17" fontId="8" fillId="0" borderId="15" xfId="3" applyNumberFormat="1" applyFont="1" applyFill="1" applyBorder="1" applyAlignment="1">
      <alignment horizontal="center" vertical="center" wrapText="1"/>
    </xf>
    <xf numFmtId="168" fontId="8" fillId="0" borderId="3" xfId="1" applyNumberFormat="1" applyFont="1" applyFill="1" applyBorder="1" applyAlignment="1">
      <alignment horizontal="center" vertical="center" wrapText="1"/>
    </xf>
    <xf numFmtId="168" fontId="8" fillId="0" borderId="6" xfId="1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2"/>
    <cellStyle name="Normal 3" xfId="3"/>
    <cellStyle name="Percent 2" xfId="4"/>
    <cellStyle name="Percent 3" xfId="5"/>
    <cellStyle name="Std_%" xfId="6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tram/reports/Tram%20Reports%20Management/All%20PM%20reports/1011/1011%20-%20Period%2013/TS%20Reports/1a19%20Infraco%20costs%20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.edinburghtrams.com@SSL\CEC\finance\Shared%20Documents\1213\Period%2006\Reports\1a2%20Transdev%20costs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001s001.tieltd.local\Users\Documents%20and%20Settings\GrayDa01\Local%20Settings\Temporary%20Internet%20Files\OLK230\wfw\TEMP\Final%20BM_31Dec2002\BM_Final_31Dec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e001s001.tieltd.local\Users\Documents%20and%20Settings\GrayDa01\Local%20Settings\Temporary%20Internet%20Files\OLK230\Team%20Finance\Financial%20Models\FinModel\JNP%20Qtrly%20Reporting%20Model\JNP_v16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n.coyle/AppData/Local/Microsoft/Windows/Temporary%20Internet%20Files/Content.Outlook/K8D9C9PW/1a%20Consolidation%20v6%2012-13%20P6%20Extrac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9000184/Local%20Settings/Temporary%20Internet%20Files/Content.IE5/QXMT01QL/1a%20Consolidation%20v6%2012-13%20P5%20Revised%2028-08-12%20COWD%20Extra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Trams/Committee%20Reports/1%20Council%20Report%2030%20June%202011%20Folder/Committee%20Report/Appendices/Confidential%20Appendix%20Folder/Financials/TS%20application%20-%20P2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9000184/Local%20Settings/Temporary%20Internet%20Files/Content.IE5/QXMT01QL/1a%20Consolidation%20v6%20P4%20COWD%20Extrac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vious period"/>
      <sheetName val="Input"/>
      <sheetName val="Source"/>
      <sheetName val="Detail"/>
      <sheetName val="BudgetvCost"/>
      <sheetName val="Infraco Sum"/>
      <sheetName val="Change"/>
      <sheetName val="Mvt Summary"/>
      <sheetName val="PS"/>
      <sheetName val="MS achieved"/>
      <sheetName val="MS Look ahead"/>
      <sheetName val="Bside Road"/>
      <sheetName val="3rd Party Tracker"/>
      <sheetName val="Change pivot"/>
      <sheetName val="Lookup"/>
      <sheetName val="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0">
          <cell r="D10" t="str">
            <v>T19.01.01</v>
          </cell>
          <cell r="E10" t="str">
            <v>Prelims</v>
          </cell>
        </row>
        <row r="11">
          <cell r="D11" t="str">
            <v>T19.01.02</v>
          </cell>
          <cell r="E11" t="str">
            <v>Infraco early mobilisation</v>
          </cell>
        </row>
        <row r="12">
          <cell r="D12" t="str">
            <v>T19.01.03</v>
          </cell>
          <cell r="E12" t="str">
            <v>Advanced purchases</v>
          </cell>
        </row>
        <row r="13">
          <cell r="D13" t="str">
            <v>T19.01.04</v>
          </cell>
        </row>
        <row r="14">
          <cell r="D14" t="str">
            <v>T19.01.05</v>
          </cell>
          <cell r="E14" t="str">
            <v>Section 1a</v>
          </cell>
        </row>
        <row r="15">
          <cell r="D15" t="str">
            <v>T19.01.06</v>
          </cell>
          <cell r="E15" t="str">
            <v>Section 1b</v>
          </cell>
        </row>
        <row r="16">
          <cell r="D16" t="str">
            <v>T19.01.07</v>
          </cell>
          <cell r="E16" t="str">
            <v>Section 1c</v>
          </cell>
        </row>
        <row r="17">
          <cell r="D17" t="str">
            <v>T19.01.08</v>
          </cell>
          <cell r="E17" t="str">
            <v>Section 1d</v>
          </cell>
        </row>
        <row r="18">
          <cell r="D18" t="str">
            <v>T19.01.09</v>
          </cell>
          <cell r="E18" t="str">
            <v>Section 2</v>
          </cell>
        </row>
        <row r="19">
          <cell r="D19" t="str">
            <v>T19.01.10</v>
          </cell>
          <cell r="E19" t="str">
            <v>Section 3a</v>
          </cell>
        </row>
        <row r="20">
          <cell r="D20" t="str">
            <v>T19.01.11</v>
          </cell>
          <cell r="E20" t="str">
            <v>Section 3b</v>
          </cell>
        </row>
        <row r="21">
          <cell r="D21" t="str">
            <v>T19.01.12</v>
          </cell>
          <cell r="E21" t="str">
            <v>Section 3c</v>
          </cell>
        </row>
        <row r="22">
          <cell r="D22" t="str">
            <v>T19.01.13</v>
          </cell>
          <cell r="E22" t="str">
            <v>Section 4a</v>
          </cell>
        </row>
        <row r="23">
          <cell r="D23" t="str">
            <v>T19.01.14</v>
          </cell>
          <cell r="E23" t="str">
            <v>Section 4b</v>
          </cell>
        </row>
        <row r="24">
          <cell r="D24" t="str">
            <v>T19.01.15</v>
          </cell>
          <cell r="E24" t="str">
            <v>Section 5a</v>
          </cell>
        </row>
        <row r="25">
          <cell r="D25" t="str">
            <v>T19.01.16</v>
          </cell>
          <cell r="E25" t="str">
            <v>Section 5b</v>
          </cell>
        </row>
        <row r="26">
          <cell r="D26" t="str">
            <v>T19.01.17</v>
          </cell>
          <cell r="E26" t="str">
            <v>Section 5c</v>
          </cell>
        </row>
        <row r="27">
          <cell r="D27" t="str">
            <v>T19.01.18</v>
          </cell>
          <cell r="E27" t="str">
            <v>Section 6</v>
          </cell>
        </row>
        <row r="28">
          <cell r="D28" t="str">
            <v>T19.01.19</v>
          </cell>
          <cell r="E28" t="str">
            <v>Section 7</v>
          </cell>
        </row>
        <row r="29">
          <cell r="D29" t="str">
            <v>T19.01.20</v>
          </cell>
          <cell r="E29" t="str">
            <v>Unallocated to section</v>
          </cell>
        </row>
        <row r="30">
          <cell r="D30" t="str">
            <v>T19.01.21</v>
          </cell>
          <cell r="E30" t="str">
            <v>NR Immunisation</v>
          </cell>
        </row>
        <row r="31">
          <cell r="D31" t="str">
            <v>T19.01.22</v>
          </cell>
        </row>
        <row r="32">
          <cell r="D32" t="str">
            <v>T19.01.23</v>
          </cell>
        </row>
        <row r="33">
          <cell r="D33" t="str">
            <v>T19.01.24</v>
          </cell>
          <cell r="E33" t="str">
            <v>Report adjustment</v>
          </cell>
        </row>
        <row r="34">
          <cell r="D34" t="str">
            <v>T19.01.05-24</v>
          </cell>
          <cell r="E34" t="str">
            <v>Subtotal Construction</v>
          </cell>
        </row>
        <row r="35">
          <cell r="D35" t="str">
            <v>T19.01.25</v>
          </cell>
          <cell r="E35" t="str">
            <v>Testing and commissioning</v>
          </cell>
        </row>
        <row r="36">
          <cell r="D36" t="str">
            <v>T19.01.35</v>
          </cell>
          <cell r="E36" t="str">
            <v>Variations - Prelims</v>
          </cell>
        </row>
        <row r="37">
          <cell r="D37" t="str">
            <v>T19.01.36</v>
          </cell>
          <cell r="E37" t="str">
            <v>Variations - Section 1a</v>
          </cell>
        </row>
        <row r="38">
          <cell r="D38" t="str">
            <v>T19.01.37</v>
          </cell>
          <cell r="E38" t="str">
            <v>Variations - Section 1b</v>
          </cell>
        </row>
        <row r="39">
          <cell r="D39" t="str">
            <v>T19.01.38</v>
          </cell>
          <cell r="E39" t="str">
            <v>Variations - Section 1c</v>
          </cell>
        </row>
        <row r="40">
          <cell r="D40" t="str">
            <v>T19.01.39</v>
          </cell>
          <cell r="E40" t="str">
            <v>Variations - Section 1d</v>
          </cell>
        </row>
        <row r="41">
          <cell r="D41" t="str">
            <v>T19.01.40</v>
          </cell>
          <cell r="E41" t="str">
            <v>Variations - Section 2</v>
          </cell>
        </row>
        <row r="42">
          <cell r="D42" t="str">
            <v>T19.01.41</v>
          </cell>
          <cell r="E42" t="str">
            <v>Variations - Section 3a</v>
          </cell>
        </row>
        <row r="43">
          <cell r="D43" t="str">
            <v>T19.01.42</v>
          </cell>
          <cell r="E43" t="str">
            <v>Variations - Section 3b</v>
          </cell>
        </row>
        <row r="44">
          <cell r="D44" t="str">
            <v>T19.01.43</v>
          </cell>
          <cell r="E44" t="str">
            <v>Variations - Section 3c</v>
          </cell>
        </row>
        <row r="45">
          <cell r="D45" t="str">
            <v>T19.01.44</v>
          </cell>
          <cell r="E45" t="str">
            <v>Variations - Section 4a</v>
          </cell>
        </row>
        <row r="46">
          <cell r="D46" t="str">
            <v>T19.01.45</v>
          </cell>
          <cell r="E46" t="str">
            <v>Variations - Section 4b</v>
          </cell>
        </row>
        <row r="47">
          <cell r="D47" t="str">
            <v>T19.01.46</v>
          </cell>
          <cell r="E47" t="str">
            <v>Variations - Section 5a</v>
          </cell>
        </row>
        <row r="48">
          <cell r="D48" t="str">
            <v>T19.01.47</v>
          </cell>
          <cell r="E48" t="str">
            <v>Variations - Section 5b</v>
          </cell>
        </row>
        <row r="49">
          <cell r="D49" t="str">
            <v>T19.01.48</v>
          </cell>
          <cell r="E49" t="str">
            <v>Variations - Section 5c</v>
          </cell>
        </row>
        <row r="50">
          <cell r="D50" t="str">
            <v>T19.01.49</v>
          </cell>
          <cell r="E50" t="str">
            <v>Variations - Section 6</v>
          </cell>
        </row>
        <row r="51">
          <cell r="D51" t="str">
            <v>T19.01.50</v>
          </cell>
          <cell r="E51" t="str">
            <v>Variations - Section 7</v>
          </cell>
        </row>
        <row r="52">
          <cell r="D52" t="str">
            <v>T19.01.27</v>
          </cell>
          <cell r="E52" t="str">
            <v>Variations - Unallocated to section</v>
          </cell>
        </row>
        <row r="53">
          <cell r="D53" t="str">
            <v>T19.01.51</v>
          </cell>
          <cell r="E53" t="str">
            <v>Variations - NR Immunisation</v>
          </cell>
        </row>
        <row r="54">
          <cell r="D54" t="str">
            <v>T19.01.52</v>
          </cell>
          <cell r="E54" t="str">
            <v>Tram mock-up recovery vehicle</v>
          </cell>
        </row>
        <row r="55">
          <cell r="D55" t="str">
            <v>T19.01.53</v>
          </cell>
          <cell r="E55" t="str">
            <v>Variations - Line 1b</v>
          </cell>
        </row>
        <row r="56">
          <cell r="D56" t="str">
            <v>T19.01.54</v>
          </cell>
        </row>
        <row r="57">
          <cell r="D57" t="str">
            <v>T19.01.27, 35-54</v>
          </cell>
          <cell r="E57" t="str">
            <v>Subtotal Variations / Changes</v>
          </cell>
        </row>
        <row r="58">
          <cell r="D58" t="str">
            <v>T19.01.28</v>
          </cell>
          <cell r="E58" t="str">
            <v>Infraco contingency</v>
          </cell>
        </row>
        <row r="59">
          <cell r="D59" t="str">
            <v>T19.01.91</v>
          </cell>
        </row>
        <row r="60">
          <cell r="D60" t="str">
            <v>T19.01.92</v>
          </cell>
        </row>
        <row r="61">
          <cell r="D61" t="str">
            <v>T19.01.93</v>
          </cell>
        </row>
        <row r="62">
          <cell r="D62" t="str">
            <v>T19.01.94</v>
          </cell>
        </row>
        <row r="63">
          <cell r="D63" t="str">
            <v>T19.01.95</v>
          </cell>
        </row>
        <row r="64">
          <cell r="D64" t="str">
            <v>T19.01.96</v>
          </cell>
        </row>
        <row r="65">
          <cell r="D65" t="str">
            <v>T19.01.55</v>
          </cell>
          <cell r="E65" t="str">
            <v>Allowance for demolition of existing Leith Walk substation</v>
          </cell>
        </row>
        <row r="66">
          <cell r="D66" t="str">
            <v>T19.01.56</v>
          </cell>
          <cell r="E66" t="str">
            <v>Accommodation Works</v>
          </cell>
        </row>
        <row r="67">
          <cell r="D67" t="str">
            <v>T19.01.57</v>
          </cell>
          <cell r="E67" t="str">
            <v>PICOPS / COSS / Possession Protection Staff support when undertaking works adjacent or over the railway</v>
          </cell>
        </row>
        <row r="68">
          <cell r="D68" t="str">
            <v>T19.01.58</v>
          </cell>
          <cell r="E68" t="str">
            <v>Additional Crew Relief Facilities at Haymarket</v>
          </cell>
        </row>
        <row r="69">
          <cell r="D69" t="str">
            <v>T19.01.59</v>
          </cell>
          <cell r="E69" t="str">
            <v>RBS requirement for enhancement of Gogarburn Tramstop</v>
          </cell>
        </row>
        <row r="70">
          <cell r="D70" t="str">
            <v>T19.01.60</v>
          </cell>
          <cell r="E70" t="str">
            <v>Pumped surface water outfall at A8 underpass (by depot)</v>
          </cell>
        </row>
        <row r="71">
          <cell r="D71" t="str">
            <v>T19.01.61</v>
          </cell>
          <cell r="E71" t="str">
            <v>Relocation of Ancient Monuments</v>
          </cell>
        </row>
        <row r="72">
          <cell r="D72" t="str">
            <v>T19.01.62</v>
          </cell>
          <cell r="E72" t="str">
            <v>Extra over for revised alignment to Picardy Pl, York Pl and London Rd junctions (see also next item)</v>
          </cell>
        </row>
        <row r="73">
          <cell r="D73" t="str">
            <v>T19.01.63</v>
          </cell>
          <cell r="E73" t="str">
            <v xml:space="preserve">Extra over for major utility diversions Picardy Pl, York Pl and London Rd junctions </v>
          </cell>
        </row>
        <row r="74">
          <cell r="D74" t="str">
            <v>T19.01.64</v>
          </cell>
          <cell r="E74" t="str">
            <v>Extra over for shell grip at junctions</v>
          </cell>
        </row>
        <row r="75">
          <cell r="D75" t="str">
            <v>T19.01.65</v>
          </cell>
          <cell r="E75" t="str">
            <v>Allowance for SP connections to new street lights and new traffic signals</v>
          </cell>
        </row>
        <row r="76">
          <cell r="D76" t="str">
            <v>T19.01.66</v>
          </cell>
          <cell r="E76" t="str">
            <v xml:space="preserve">UTC associated with the delivery of the alignment </v>
          </cell>
        </row>
        <row r="77">
          <cell r="D77" t="str">
            <v>T19.01.67</v>
          </cell>
          <cell r="E77" t="str">
            <v>Various FP requirements</v>
          </cell>
        </row>
        <row r="78">
          <cell r="D78" t="str">
            <v>T19.01.68</v>
          </cell>
          <cell r="E78" t="str">
            <v>FP requirements at Ocean Terminal amendments</v>
          </cell>
        </row>
        <row r="79">
          <cell r="D79" t="str">
            <v>T19.01.69</v>
          </cell>
          <cell r="E79" t="str">
            <v>Allowance for minor utility diversions</v>
          </cell>
        </row>
        <row r="80">
          <cell r="D80" t="str">
            <v>T19.01.70</v>
          </cell>
          <cell r="E80" t="str">
            <v>Archaeological Officer – impact on productivity</v>
          </cell>
        </row>
        <row r="81">
          <cell r="D81" t="str">
            <v>T19.01.71</v>
          </cell>
          <cell r="E81" t="str">
            <v>UTC associated with the wider area impacts</v>
          </cell>
        </row>
        <row r="82">
          <cell r="D82" t="str">
            <v>T19.01.72</v>
          </cell>
          <cell r="E82" t="str">
            <v>FP requirements for design and construction of by-pass road to adoptable standard</v>
          </cell>
        </row>
        <row r="83">
          <cell r="D83" t="str">
            <v>T19.01.73</v>
          </cell>
          <cell r="E83" t="str">
            <v>FP requirements for Lindsay Rd amendments</v>
          </cell>
        </row>
        <row r="84">
          <cell r="D84" t="str">
            <v>T19.01.74</v>
          </cell>
          <cell r="E84" t="str">
            <v>NR compliant ballast</v>
          </cell>
        </row>
        <row r="85">
          <cell r="D85" t="str">
            <v>T19.01.75</v>
          </cell>
          <cell r="E85" t="str">
            <v>SP connections to the depot and IPR</v>
          </cell>
        </row>
        <row r="86">
          <cell r="D86" t="str">
            <v>T19.01.76</v>
          </cell>
          <cell r="E86" t="str">
            <v>SP connections to Phase 1a sub-stations</v>
          </cell>
        </row>
        <row r="87">
          <cell r="D87" t="str">
            <v>T19.01.77</v>
          </cell>
        </row>
        <row r="88">
          <cell r="D88" t="str">
            <v>T19.01.78</v>
          </cell>
        </row>
        <row r="89">
          <cell r="D89" t="str">
            <v>T19.01.79</v>
          </cell>
        </row>
        <row r="90">
          <cell r="D90" t="str">
            <v>T19.01.80</v>
          </cell>
        </row>
        <row r="91">
          <cell r="D91" t="str">
            <v>T19.01.81</v>
          </cell>
        </row>
        <row r="92">
          <cell r="D92" t="str">
            <v>T19.01.82</v>
          </cell>
        </row>
        <row r="93">
          <cell r="D93" t="str">
            <v>T19.01.83</v>
          </cell>
        </row>
        <row r="94">
          <cell r="D94" t="str">
            <v>T19.01.84</v>
          </cell>
        </row>
        <row r="95">
          <cell r="D95" t="str">
            <v>T19.01.85</v>
          </cell>
        </row>
        <row r="96">
          <cell r="D96" t="str">
            <v>T19.01.86</v>
          </cell>
        </row>
        <row r="97">
          <cell r="D97" t="str">
            <v>T19.01.87</v>
          </cell>
        </row>
        <row r="98">
          <cell r="D98" t="str">
            <v>T19.01.88</v>
          </cell>
        </row>
        <row r="99">
          <cell r="D99" t="str">
            <v>T19.01.89</v>
          </cell>
        </row>
        <row r="100">
          <cell r="D100" t="str">
            <v>T19.01.90</v>
          </cell>
          <cell r="E100" t="str">
            <v>Prov sum balancing code</v>
          </cell>
        </row>
        <row r="101">
          <cell r="D101" t="str">
            <v>T19.01.55-90</v>
          </cell>
          <cell r="E101" t="str">
            <v>Subtotal Provisional sums</v>
          </cell>
        </row>
        <row r="102">
          <cell r="D102" t="str">
            <v>T19.01.29</v>
          </cell>
          <cell r="E102" t="str">
            <v>Contingency (VE)</v>
          </cell>
        </row>
        <row r="103">
          <cell r="D103" t="str">
            <v>T19.01.30</v>
          </cell>
          <cell r="E103" t="str">
            <v>Claims</v>
          </cell>
        </row>
        <row r="104">
          <cell r="D104" t="str">
            <v>T19.01.31</v>
          </cell>
          <cell r="E104" t="str">
            <v>EAL - Burnside road</v>
          </cell>
        </row>
        <row r="105">
          <cell r="D105" t="str">
            <v>T19.01.32</v>
          </cell>
          <cell r="E105" t="str">
            <v>Provisional sum saving</v>
          </cell>
        </row>
        <row r="106">
          <cell r="D106" t="str">
            <v>T19.01.33</v>
          </cell>
          <cell r="E106" t="str">
            <v>Tapered poles</v>
          </cell>
        </row>
        <row r="107">
          <cell r="D107" t="str">
            <v>T19.01.97</v>
          </cell>
        </row>
        <row r="108">
          <cell r="D108" t="str">
            <v>T19.01.98</v>
          </cell>
        </row>
        <row r="109">
          <cell r="D109" t="str">
            <v>T19.01.99</v>
          </cell>
        </row>
        <row r="110">
          <cell r="D110" t="str">
            <v>T19.01.100</v>
          </cell>
        </row>
        <row r="111">
          <cell r="D111" t="str">
            <v>T19.01.101</v>
          </cell>
        </row>
        <row r="112">
          <cell r="D112" t="str">
            <v>T19.01.102</v>
          </cell>
        </row>
        <row r="113">
          <cell r="D113" t="str">
            <v>T19.01.103</v>
          </cell>
        </row>
        <row r="114">
          <cell r="D114" t="str">
            <v>T19.01.104</v>
          </cell>
        </row>
        <row r="115">
          <cell r="D115" t="str">
            <v>T19.01.105</v>
          </cell>
        </row>
        <row r="116">
          <cell r="D116" t="str">
            <v>T19.01.106</v>
          </cell>
        </row>
        <row r="117">
          <cell r="D117" t="str">
            <v>T19.01.107</v>
          </cell>
        </row>
        <row r="118">
          <cell r="D118" t="str">
            <v>T19.01.108</v>
          </cell>
        </row>
        <row r="119">
          <cell r="D119" t="str">
            <v>T19.01.109</v>
          </cell>
        </row>
        <row r="120">
          <cell r="D120" t="str">
            <v>T19.01.110</v>
          </cell>
        </row>
        <row r="121">
          <cell r="D121" t="str">
            <v>T19.01.111</v>
          </cell>
        </row>
        <row r="122">
          <cell r="D122" t="str">
            <v>T19.01.112</v>
          </cell>
        </row>
        <row r="123">
          <cell r="D123" t="str">
            <v>T19.01.113</v>
          </cell>
        </row>
        <row r="124">
          <cell r="D124" t="str">
            <v>T19.01.114</v>
          </cell>
        </row>
        <row r="125">
          <cell r="D125" t="str">
            <v>T19.01.115</v>
          </cell>
        </row>
        <row r="126">
          <cell r="D126" t="str">
            <v>T19.01.116</v>
          </cell>
        </row>
        <row r="127">
          <cell r="D127" t="str">
            <v>T19.01.117</v>
          </cell>
        </row>
        <row r="128">
          <cell r="D128" t="str">
            <v>T19.01.118</v>
          </cell>
        </row>
        <row r="129">
          <cell r="D129" t="str">
            <v>T19.01.119</v>
          </cell>
        </row>
        <row r="130">
          <cell r="D130" t="str">
            <v>T19.01.120</v>
          </cell>
        </row>
        <row r="131">
          <cell r="D131" t="str">
            <v>T19.01.121</v>
          </cell>
        </row>
        <row r="132">
          <cell r="D132" t="str">
            <v>T19.01.122</v>
          </cell>
        </row>
        <row r="133">
          <cell r="D133" t="str">
            <v>T19.01.123</v>
          </cell>
        </row>
        <row r="134">
          <cell r="D134" t="str">
            <v>T19.01.124</v>
          </cell>
        </row>
        <row r="135">
          <cell r="D135" t="str">
            <v>T19.01.125</v>
          </cell>
        </row>
        <row r="136">
          <cell r="D136" t="str">
            <v>T19.01</v>
          </cell>
          <cell r="E136" t="str">
            <v>Subtotal Infraco main works</v>
          </cell>
        </row>
        <row r="137">
          <cell r="D137" t="str">
            <v>T19.04.01</v>
          </cell>
          <cell r="E137" t="str">
            <v>Advanced purchases</v>
          </cell>
        </row>
        <row r="138">
          <cell r="D138" t="str">
            <v>T19.04.02</v>
          </cell>
          <cell r="E138" t="str">
            <v>???????????????</v>
          </cell>
        </row>
        <row r="139">
          <cell r="D139" t="str">
            <v>T19.04.03</v>
          </cell>
        </row>
        <row r="140">
          <cell r="D140" t="str">
            <v>T19.04.04</v>
          </cell>
        </row>
        <row r="141">
          <cell r="D141" t="str">
            <v>T19.04.05</v>
          </cell>
        </row>
        <row r="142">
          <cell r="D142" t="str">
            <v>T19.04</v>
          </cell>
          <cell r="E142" t="str">
            <v>Subtotal Funding adjustment</v>
          </cell>
        </row>
        <row r="143">
          <cell r="D143" t="str">
            <v>T19.06.01</v>
          </cell>
          <cell r="E143" t="str">
            <v>VE - Optimise the work site lengths wherever practical to ensure efficient construction outputs</v>
          </cell>
        </row>
        <row r="144">
          <cell r="D144" t="str">
            <v>T19.06.02</v>
          </cell>
          <cell r="E144" t="str">
            <v xml:space="preserve">VE - Accept more disruption over shorter period to maximise efficiency of construction operations - </v>
          </cell>
        </row>
        <row r="145">
          <cell r="D145" t="str">
            <v>T19.06.03</v>
          </cell>
          <cell r="E145" t="str">
            <v>VE - Option to lease UPS provision from Supplier rather than purchase</v>
          </cell>
        </row>
        <row r="146">
          <cell r="D146" t="str">
            <v>T19.06.04</v>
          </cell>
          <cell r="E146" t="str">
            <v>VE - PM Integration including shared resources and co-location.</v>
          </cell>
        </row>
        <row r="147">
          <cell r="D147" t="str">
            <v>T19.06.05</v>
          </cell>
          <cell r="E147" t="str">
            <v>VE - Further project management integration over 3 years</v>
          </cell>
        </row>
        <row r="148">
          <cell r="D148" t="str">
            <v>T19.06.06</v>
          </cell>
          <cell r="E148" t="str">
            <v>VE - SDS design scope economy, variation and reduction</v>
          </cell>
        </row>
        <row r="149">
          <cell r="D149" t="str">
            <v>T19.06.07</v>
          </cell>
          <cell r="E149" t="str">
            <v>VE - Edinburgh Park Bridge - 7 span to 2 , utilise steel  beams in lieu of concrete Edinburgh Park Viaduct</v>
          </cell>
        </row>
        <row r="150">
          <cell r="D150" t="str">
            <v>T19.06.08</v>
          </cell>
          <cell r="E150" t="str">
            <v>VE - Carricknowe Bridge Parapet - down grade from P6 / P5 to N2 (reduced cost of parapet plus knock on effect on deck design/cost)</v>
          </cell>
        </row>
        <row r="151">
          <cell r="D151" t="str">
            <v>T19.06.09</v>
          </cell>
          <cell r="E151" t="str">
            <v>VE - A8 Underpass various initiatives</v>
          </cell>
        </row>
        <row r="152">
          <cell r="D152" t="str">
            <v>T19.06.10</v>
          </cell>
          <cell r="E152" t="str">
            <v>VE - Roseburn Street viaduct various initiatives</v>
          </cell>
        </row>
        <row r="153">
          <cell r="D153" t="str">
            <v>T19.06.11</v>
          </cell>
          <cell r="E153" t="str">
            <v>VE - Water of Leith various intiatives</v>
          </cell>
        </row>
        <row r="154">
          <cell r="D154" t="str">
            <v>T19.06.12</v>
          </cell>
          <cell r="E154" t="str">
            <v>VE - Eight maintenance walkway structures - delete or reduce</v>
          </cell>
        </row>
        <row r="155">
          <cell r="D155" t="str">
            <v>T19.06.13</v>
          </cell>
          <cell r="E155" t="str">
            <v>VE - Class 7 material conversion</v>
          </cell>
        </row>
        <row r="156">
          <cell r="D156" t="str">
            <v>T19.06.14</v>
          </cell>
          <cell r="E156" t="str">
            <v>VE - Value engineer finishes on EPV and other structures</v>
          </cell>
        </row>
        <row r="157">
          <cell r="D157" t="str">
            <v>T19.06.15</v>
          </cell>
          <cell r="E157" t="str">
            <v>VE - Tramstops, standard finishes to circa 20-30% of stops</v>
          </cell>
        </row>
        <row r="158">
          <cell r="D158" t="str">
            <v>T19.06.16</v>
          </cell>
          <cell r="E158" t="str">
            <v>VE - Delete depot pumping station/storm tanks by utilising existing gravity system.</v>
          </cell>
        </row>
        <row r="159">
          <cell r="D159" t="str">
            <v>T19.06.17</v>
          </cell>
          <cell r="E159" t="str">
            <v>VE - Depot - Build part now with provision to expand in the future/reduce size of car park facilities</v>
          </cell>
        </row>
        <row r="160">
          <cell r="D160" t="str">
            <v>T19.06.18</v>
          </cell>
          <cell r="E160" t="str">
            <v>VE - Depot - delete split vehicle accommodation system - requirement dependant on tram vehicle selection</v>
          </cell>
        </row>
        <row r="161">
          <cell r="D161" t="str">
            <v>T19.06.19</v>
          </cell>
          <cell r="E161" t="str">
            <v>VE - Depot - Track Maintenance Equipment - rationalise scope requirement and consider renting.</v>
          </cell>
        </row>
        <row r="162">
          <cell r="D162" t="str">
            <v>T19.06.20</v>
          </cell>
          <cell r="E162" t="str">
            <v>VE - Depot - deletion of one pavement (inner) .</v>
          </cell>
        </row>
        <row r="163">
          <cell r="D163" t="str">
            <v>T19.06.21</v>
          </cell>
          <cell r="E163" t="str">
            <v>VE - Depot - delete requirement for concrete apron to security fence</v>
          </cell>
        </row>
        <row r="164">
          <cell r="D164" t="str">
            <v>T19.06.22</v>
          </cell>
          <cell r="E164" t="str">
            <v>VE - Consolidated VE items 7, 10, 11, 19  which results from changes to initial Depot design driven by proximity to BAA runway and EARL decision.</v>
          </cell>
        </row>
        <row r="165">
          <cell r="D165" t="str">
            <v>T19.06.23</v>
          </cell>
          <cell r="E165" t="str">
            <v>VE - Delete standby generator and substitute with hardstanding and power connection for portable generator.</v>
          </cell>
        </row>
        <row r="166">
          <cell r="D166" t="str">
            <v>T19.06.24</v>
          </cell>
          <cell r="E166" t="str">
            <v>VE - Material recovery and reprocessing (Infraco); 2 options - reconstituted planings &amp; Type 1R</v>
          </cell>
        </row>
        <row r="167">
          <cell r="D167" t="str">
            <v>T19.06.25</v>
          </cell>
          <cell r="E167" t="str">
            <v>VE - Reduce Kerb and associated re-instatement of pavement</v>
          </cell>
        </row>
        <row r="168">
          <cell r="D168" t="str">
            <v>T19.06.26</v>
          </cell>
          <cell r="E168" t="str">
            <v>VE - Reduce drainage run from guideway</v>
          </cell>
        </row>
        <row r="169">
          <cell r="D169" t="str">
            <v>T19.06.27</v>
          </cell>
          <cell r="E169" t="str">
            <v>VE - UTC associated with wider area impacts</v>
          </cell>
        </row>
        <row r="170">
          <cell r="D170" t="str">
            <v>T19.06.28</v>
          </cell>
          <cell r="E170" t="str">
            <v>VE - Picardy place level flexing - MUDFA savings</v>
          </cell>
        </row>
        <row r="171">
          <cell r="D171" t="str">
            <v>T19.06.29</v>
          </cell>
          <cell r="E171" t="str">
            <v>VE - Picardy place level flexing - construction savings</v>
          </cell>
        </row>
        <row r="172">
          <cell r="D172" t="str">
            <v>T19.06.30</v>
          </cell>
          <cell r="E172" t="str">
            <v>VE - Noise attenuation</v>
          </cell>
        </row>
        <row r="173">
          <cell r="D173" t="str">
            <v>T19.06.31</v>
          </cell>
          <cell r="E173" t="str">
            <v>VE - Reduce ballast thickness</v>
          </cell>
        </row>
        <row r="174">
          <cell r="D174" t="str">
            <v>T19.06.32</v>
          </cell>
        </row>
        <row r="175">
          <cell r="D175" t="str">
            <v>T19.06.33</v>
          </cell>
        </row>
        <row r="176">
          <cell r="D176" t="str">
            <v>T19.06.34</v>
          </cell>
        </row>
        <row r="177">
          <cell r="D177" t="str">
            <v>T19.06.35</v>
          </cell>
        </row>
        <row r="178">
          <cell r="D178" t="str">
            <v>T19.06.36</v>
          </cell>
        </row>
        <row r="179">
          <cell r="D179" t="str">
            <v>T19.06.37</v>
          </cell>
        </row>
        <row r="180">
          <cell r="D180" t="str">
            <v>T19.06.38</v>
          </cell>
        </row>
        <row r="181">
          <cell r="D181" t="str">
            <v>T19.06.39</v>
          </cell>
        </row>
        <row r="182">
          <cell r="D182" t="str">
            <v>T19.06.40</v>
          </cell>
        </row>
        <row r="183">
          <cell r="D183" t="str">
            <v>T19.06.41</v>
          </cell>
        </row>
        <row r="184">
          <cell r="D184" t="str">
            <v>T19.06.42</v>
          </cell>
        </row>
        <row r="185">
          <cell r="D185" t="str">
            <v>T19.06.43</v>
          </cell>
        </row>
        <row r="186">
          <cell r="D186" t="str">
            <v>T19.06.44</v>
          </cell>
        </row>
        <row r="187">
          <cell r="D187" t="str">
            <v>T19.06.45</v>
          </cell>
        </row>
        <row r="188">
          <cell r="D188" t="str">
            <v>T19.06.46</v>
          </cell>
        </row>
        <row r="189">
          <cell r="D189" t="str">
            <v>T19.06.47</v>
          </cell>
        </row>
        <row r="190">
          <cell r="D190" t="str">
            <v>T19.06.48</v>
          </cell>
        </row>
        <row r="191">
          <cell r="D191" t="str">
            <v>T19.06.49</v>
          </cell>
        </row>
        <row r="192">
          <cell r="D192" t="str">
            <v>T19.06.50</v>
          </cell>
        </row>
        <row r="193">
          <cell r="D193" t="str">
            <v>T19.06.51</v>
          </cell>
        </row>
        <row r="194">
          <cell r="D194" t="str">
            <v>T19.06.52</v>
          </cell>
        </row>
        <row r="195">
          <cell r="D195" t="str">
            <v>T19.06.53</v>
          </cell>
        </row>
        <row r="196">
          <cell r="D196" t="str">
            <v>T19.06.54</v>
          </cell>
        </row>
        <row r="197">
          <cell r="D197" t="str">
            <v>T19.06.55</v>
          </cell>
        </row>
        <row r="198">
          <cell r="D198" t="str">
            <v>T19.06.56</v>
          </cell>
        </row>
        <row r="199">
          <cell r="D199" t="str">
            <v>T19.06.57</v>
          </cell>
        </row>
        <row r="200">
          <cell r="D200" t="str">
            <v>T19.06.58</v>
          </cell>
        </row>
        <row r="201">
          <cell r="D201" t="str">
            <v>T19.06.59</v>
          </cell>
        </row>
        <row r="202">
          <cell r="D202" t="str">
            <v>T19.06.60</v>
          </cell>
          <cell r="E202" t="str">
            <v>Non recoverable VE</v>
          </cell>
        </row>
        <row r="203">
          <cell r="D203" t="str">
            <v>T19.06.01-60</v>
          </cell>
          <cell r="E203" t="str">
            <v>Subtotal VE - Infraco</v>
          </cell>
        </row>
        <row r="204">
          <cell r="D204" t="str">
            <v>T19.06.61</v>
          </cell>
          <cell r="E204" t="str">
            <v>VE - Marerial recovery / reprocessing - MUDFA</v>
          </cell>
        </row>
        <row r="205">
          <cell r="D205" t="str">
            <v>T19.06.62</v>
          </cell>
          <cell r="E205" t="str">
            <v>VE - Reduction in extent of road reinstatement</v>
          </cell>
        </row>
        <row r="206">
          <cell r="D206" t="str">
            <v>T19.06.63</v>
          </cell>
          <cell r="E206" t="str">
            <v>VE - Deferred Leasing</v>
          </cell>
        </row>
        <row r="207">
          <cell r="D207" t="str">
            <v>T19.06.64</v>
          </cell>
          <cell r="E207" t="str">
            <v>VE - Network Reinforcement</v>
          </cell>
        </row>
        <row r="208">
          <cell r="D208" t="str">
            <v>T19.06.65</v>
          </cell>
        </row>
        <row r="209">
          <cell r="D209" t="str">
            <v>T19.06.66</v>
          </cell>
        </row>
        <row r="210">
          <cell r="D210" t="str">
            <v>T19.06.67</v>
          </cell>
        </row>
        <row r="211">
          <cell r="D211" t="str">
            <v>T19.06.68</v>
          </cell>
        </row>
        <row r="212">
          <cell r="D212" t="str">
            <v>T19.06.69</v>
          </cell>
        </row>
        <row r="213">
          <cell r="D213" t="str">
            <v>T19.06.70</v>
          </cell>
        </row>
        <row r="214">
          <cell r="D214" t="str">
            <v>T19.06.71</v>
          </cell>
        </row>
        <row r="215">
          <cell r="D215" t="str">
            <v>T19.06.72</v>
          </cell>
        </row>
        <row r="216">
          <cell r="D216" t="str">
            <v>T19.06.73</v>
          </cell>
        </row>
        <row r="217">
          <cell r="D217" t="str">
            <v>T19.06.74</v>
          </cell>
        </row>
        <row r="218">
          <cell r="D218" t="str">
            <v>T19.06.75</v>
          </cell>
        </row>
        <row r="219">
          <cell r="D219" t="str">
            <v>T19.06.76</v>
          </cell>
        </row>
        <row r="220">
          <cell r="D220" t="str">
            <v>T19.06.77</v>
          </cell>
        </row>
        <row r="221">
          <cell r="D221" t="str">
            <v>T19.06.78</v>
          </cell>
        </row>
        <row r="222">
          <cell r="D222" t="str">
            <v>T19.06.79</v>
          </cell>
        </row>
        <row r="223">
          <cell r="D223" t="str">
            <v>T19.06.80</v>
          </cell>
        </row>
        <row r="224">
          <cell r="D224" t="str">
            <v>T19.06.81</v>
          </cell>
        </row>
        <row r="225">
          <cell r="D225" t="str">
            <v>T19.06.82</v>
          </cell>
        </row>
        <row r="226">
          <cell r="D226" t="str">
            <v>T19.06.83</v>
          </cell>
        </row>
        <row r="227">
          <cell r="D227" t="str">
            <v>T19.06.84</v>
          </cell>
        </row>
        <row r="228">
          <cell r="D228" t="str">
            <v>T19.06.85</v>
          </cell>
        </row>
        <row r="229">
          <cell r="D229" t="str">
            <v>T19.06.86</v>
          </cell>
        </row>
        <row r="230">
          <cell r="D230" t="str">
            <v>T19.06.87</v>
          </cell>
        </row>
        <row r="231">
          <cell r="D231" t="str">
            <v>T19.06.88</v>
          </cell>
        </row>
        <row r="232">
          <cell r="D232" t="str">
            <v>T19.06.89</v>
          </cell>
        </row>
        <row r="233">
          <cell r="D233" t="str">
            <v>T19.06.90</v>
          </cell>
        </row>
        <row r="234">
          <cell r="D234" t="str">
            <v>T19.06.91</v>
          </cell>
        </row>
        <row r="235">
          <cell r="D235" t="str">
            <v>T19.06.92</v>
          </cell>
        </row>
        <row r="236">
          <cell r="D236" t="str">
            <v>T19.06.93</v>
          </cell>
        </row>
        <row r="237">
          <cell r="D237" t="str">
            <v>T19.06.94</v>
          </cell>
        </row>
        <row r="238">
          <cell r="D238" t="str">
            <v>T19.06.95</v>
          </cell>
        </row>
        <row r="239">
          <cell r="D239" t="str">
            <v>T19.06.96</v>
          </cell>
        </row>
        <row r="240">
          <cell r="D240" t="str">
            <v>T19.06.97</v>
          </cell>
        </row>
        <row r="241">
          <cell r="D241" t="str">
            <v>T19.06.98</v>
          </cell>
        </row>
        <row r="242">
          <cell r="D242" t="str">
            <v>T19.06.99</v>
          </cell>
        </row>
        <row r="243">
          <cell r="D243" t="str">
            <v>T19.06.100</v>
          </cell>
        </row>
        <row r="244">
          <cell r="D244" t="str">
            <v>T19.06.61-100</v>
          </cell>
          <cell r="E244" t="str">
            <v>Subtotal VE - Non-Infraco</v>
          </cell>
        </row>
        <row r="245">
          <cell r="D245" t="str">
            <v>T19.06</v>
          </cell>
          <cell r="E245" t="str">
            <v>Subtotal VE</v>
          </cell>
        </row>
        <row r="246">
          <cell r="D246" t="str">
            <v>T19.07.04</v>
          </cell>
          <cell r="E246" t="str">
            <v>Power - Network reinforcement</v>
          </cell>
        </row>
        <row r="247">
          <cell r="D247" t="str">
            <v>T19.07.06</v>
          </cell>
          <cell r="E247" t="str">
            <v>IPR2 contingency</v>
          </cell>
        </row>
        <row r="248">
          <cell r="D248" t="str">
            <v>T19.07.07</v>
          </cell>
          <cell r="E248" t="str">
            <v>Traffic signal and UTC</v>
          </cell>
        </row>
        <row r="249">
          <cell r="D249" t="str">
            <v>T19.07.08</v>
          </cell>
          <cell r="E249" t="str">
            <v>Murrayfield modifications</v>
          </cell>
        </row>
        <row r="250">
          <cell r="D250" t="str">
            <v>T19.07.16</v>
          </cell>
        </row>
        <row r="251">
          <cell r="D251" t="str">
            <v>T19.07.10</v>
          </cell>
          <cell r="E251" t="str">
            <v>Office land rental</v>
          </cell>
        </row>
        <row r="252">
          <cell r="D252" t="str">
            <v>T19.07.11</v>
          </cell>
          <cell r="E252" t="str">
            <v>Leith goods yard</v>
          </cell>
        </row>
        <row r="253">
          <cell r="D253" t="str">
            <v>T19.07.12</v>
          </cell>
          <cell r="E253" t="str">
            <v>Traffic management design</v>
          </cell>
        </row>
        <row r="254">
          <cell r="D254" t="str">
            <v>T19.07.17</v>
          </cell>
          <cell r="E254" t="str">
            <v>Burnside Road - Construction Costs</v>
          </cell>
        </row>
        <row r="255">
          <cell r="D255" t="str">
            <v>T19.07.18</v>
          </cell>
          <cell r="E255" t="str">
            <v xml:space="preserve">Burnside Road - BAA Costs </v>
          </cell>
        </row>
        <row r="256">
          <cell r="D256" t="str">
            <v>T19.07.19</v>
          </cell>
          <cell r="E256" t="str">
            <v xml:space="preserve">Burnside Road - Consultancy Costs </v>
          </cell>
        </row>
        <row r="257">
          <cell r="D257" t="str">
            <v>T19.07.20</v>
          </cell>
          <cell r="E257" t="str">
            <v xml:space="preserve">Burnside Road - Other Costs </v>
          </cell>
        </row>
        <row r="258">
          <cell r="D258" t="str">
            <v>T19.07.21</v>
          </cell>
          <cell r="E258" t="str">
            <v>BAA MUDFA - Construction Costs</v>
          </cell>
        </row>
        <row r="259">
          <cell r="D259" t="str">
            <v>T19.07.22</v>
          </cell>
          <cell r="E259" t="str">
            <v xml:space="preserve">BAA MUDFA - BAA Costs </v>
          </cell>
        </row>
        <row r="260">
          <cell r="D260" t="str">
            <v>T19.07.23</v>
          </cell>
          <cell r="E260" t="str">
            <v xml:space="preserve">BAA MUDFA - Consultancy Costs </v>
          </cell>
        </row>
        <row r="261">
          <cell r="D261" t="str">
            <v>T19.07.24</v>
          </cell>
          <cell r="E261" t="str">
            <v xml:space="preserve">BAA MUDFA - Other Costs </v>
          </cell>
        </row>
        <row r="262">
          <cell r="D262" t="str">
            <v>T19.07.25</v>
          </cell>
          <cell r="E262" t="str">
            <v>Forth Ports Section 1a</v>
          </cell>
        </row>
        <row r="263">
          <cell r="D263" t="str">
            <v>T19.01-08, 10-12,17-20</v>
          </cell>
          <cell r="E263" t="str">
            <v>Subtotal non Infraco works</v>
          </cell>
        </row>
        <row r="264">
          <cell r="D264" t="str">
            <v>T19.07.26</v>
          </cell>
          <cell r="E264" t="str">
            <v>Logistics Resource (SW Global)</v>
          </cell>
        </row>
        <row r="265">
          <cell r="D265" t="str">
            <v>T19.07.27</v>
          </cell>
          <cell r="E265" t="str">
            <v>Stray Current Monitoring</v>
          </cell>
        </row>
        <row r="266">
          <cell r="D266" t="str">
            <v>T19.07.28</v>
          </cell>
          <cell r="E266" t="str">
            <v>Manhole at Balbirnie Place (Frontline cost)</v>
          </cell>
        </row>
        <row r="267">
          <cell r="D267" t="str">
            <v>T19.07.29</v>
          </cell>
          <cell r="E267" t="str">
            <v>SGN  Gas main haymarket</v>
          </cell>
        </row>
        <row r="268">
          <cell r="D268" t="str">
            <v>T19.07.30</v>
          </cell>
          <cell r="E268" t="str">
            <v>Crash Gate 10</v>
          </cell>
        </row>
        <row r="269">
          <cell r="D269" t="str">
            <v>T19.07.31</v>
          </cell>
          <cell r="E269" t="str">
            <v>Constitution Street – Mock-up</v>
          </cell>
        </row>
        <row r="270">
          <cell r="D270" t="str">
            <v>T19.07.32</v>
          </cell>
          <cell r="E270" t="str">
            <v>SGN Gas diversion</v>
          </cell>
        </row>
        <row r="271">
          <cell r="D271" t="str">
            <v>T19.07.33</v>
          </cell>
          <cell r="E271" t="str">
            <v>MUDFA scoped side entry manholes</v>
          </cell>
        </row>
        <row r="272">
          <cell r="D272" t="str">
            <v>T19.07.34</v>
          </cell>
          <cell r="E272" t="str">
            <v>Temporary TM Repair work - CEC</v>
          </cell>
        </row>
        <row r="273">
          <cell r="D273" t="str">
            <v>T19.07.35</v>
          </cell>
          <cell r="E273" t="str">
            <v>Section 1a Utilities</v>
          </cell>
        </row>
        <row r="274">
          <cell r="D274" t="str">
            <v>T19.07.36</v>
          </cell>
          <cell r="E274" t="str">
            <v>Clancy Docwra Utilities Works</v>
          </cell>
        </row>
        <row r="275">
          <cell r="D275" t="str">
            <v>T19.07.37</v>
          </cell>
          <cell r="E275" t="str">
            <v>Section 5C Edinburgh Park Clancy</v>
          </cell>
        </row>
        <row r="276">
          <cell r="D276" t="str">
            <v>T19.07.38</v>
          </cell>
          <cell r="E276" t="str">
            <v>Mass Barier Costs</v>
          </cell>
        </row>
        <row r="277">
          <cell r="D277" t="str">
            <v>T19.07.39</v>
          </cell>
          <cell r="E277" t="str">
            <v>Baltic Street</v>
          </cell>
        </row>
        <row r="278">
          <cell r="D278" t="str">
            <v>T19.07.40</v>
          </cell>
          <cell r="E278" t="str">
            <v>South Gyle - Sewer Diversion</v>
          </cell>
        </row>
        <row r="279">
          <cell r="D279" t="str">
            <v>T19.07.41</v>
          </cell>
          <cell r="E279" t="str">
            <v>Visirail / Rubber Kerbs</v>
          </cell>
        </row>
        <row r="280">
          <cell r="D280" t="str">
            <v>T19.07.42</v>
          </cell>
          <cell r="E280" t="str">
            <v>SUC Costs - from MUDFA</v>
          </cell>
        </row>
        <row r="281">
          <cell r="D281" t="str">
            <v>T19.07.43</v>
          </cell>
          <cell r="E281" t="str">
            <v>SUC Betterment - from MUDFA</v>
          </cell>
        </row>
        <row r="282">
          <cell r="D282" t="str">
            <v>T19.07.44</v>
          </cell>
          <cell r="E282" t="str">
            <v>Grontmij design novation section 7 BAA</v>
          </cell>
        </row>
        <row r="283">
          <cell r="D283" t="str">
            <v>T19.07.45</v>
          </cell>
          <cell r="E283" t="str">
            <v>Trial Holes  S. Gyle</v>
          </cell>
        </row>
        <row r="284">
          <cell r="D284" t="str">
            <v>T19.07.46</v>
          </cell>
          <cell r="E284" t="str">
            <v>Bus Tracker Work</v>
          </cell>
        </row>
        <row r="285">
          <cell r="D285" t="str">
            <v>T19.07.47</v>
          </cell>
          <cell r="E285" t="str">
            <v>POL HA Temp Retention Works</v>
          </cell>
        </row>
        <row r="286">
          <cell r="D286" t="str">
            <v>T19.07.48</v>
          </cell>
          <cell r="E286" t="str">
            <v>Cabling at Tower Place Bridge Div works</v>
          </cell>
        </row>
        <row r="287">
          <cell r="D287" t="str">
            <v>T19.07.26-48</v>
          </cell>
          <cell r="E287" t="str">
            <v>Subtotal non Infraco changes</v>
          </cell>
        </row>
        <row r="288">
          <cell r="D288" t="str">
            <v>T19.07.09</v>
          </cell>
          <cell r="E288" t="str">
            <v>Fastlink alternative</v>
          </cell>
        </row>
        <row r="289">
          <cell r="D289" t="str">
            <v>T19.07.13</v>
          </cell>
          <cell r="E289" t="str">
            <v>Ancient monuments</v>
          </cell>
        </row>
        <row r="290">
          <cell r="D290" t="str">
            <v>T19.07.14</v>
          </cell>
          <cell r="E290" t="str">
            <v>TMi cycle integration study</v>
          </cell>
        </row>
        <row r="291">
          <cell r="D291" t="str">
            <v>T19.07.15</v>
          </cell>
          <cell r="E291" t="str">
            <v>Siemens out of hours monitoring</v>
          </cell>
        </row>
        <row r="292">
          <cell r="D292" t="str">
            <v>T19.07.49</v>
          </cell>
        </row>
        <row r="293">
          <cell r="D293" t="str">
            <v>T19.07.50</v>
          </cell>
        </row>
        <row r="294">
          <cell r="D294" t="str">
            <v>T19.07.51</v>
          </cell>
        </row>
        <row r="295">
          <cell r="D295" t="str">
            <v>T19.07.52</v>
          </cell>
        </row>
        <row r="296">
          <cell r="D296" t="str">
            <v>T19.07.53</v>
          </cell>
        </row>
        <row r="297">
          <cell r="D297" t="str">
            <v>T19.07.54</v>
          </cell>
        </row>
        <row r="298">
          <cell r="D298" t="str">
            <v>T19.07.55</v>
          </cell>
        </row>
        <row r="299">
          <cell r="D299" t="str">
            <v>T19.07.56</v>
          </cell>
        </row>
        <row r="300">
          <cell r="D300" t="str">
            <v>T19.07.57</v>
          </cell>
        </row>
        <row r="301">
          <cell r="D301" t="str">
            <v>T19.07.58</v>
          </cell>
        </row>
        <row r="302">
          <cell r="D302" t="str">
            <v>T19.07.59</v>
          </cell>
        </row>
        <row r="303">
          <cell r="D303" t="str">
            <v>T19.07.60</v>
          </cell>
        </row>
        <row r="304">
          <cell r="D304" t="str">
            <v>T19.07.61</v>
          </cell>
        </row>
        <row r="305">
          <cell r="D305" t="str">
            <v>T19.07.62</v>
          </cell>
        </row>
        <row r="306">
          <cell r="D306" t="str">
            <v>T19.07.63</v>
          </cell>
        </row>
        <row r="307">
          <cell r="D307" t="str">
            <v>T19.07.64</v>
          </cell>
        </row>
        <row r="308">
          <cell r="D308" t="str">
            <v>T19.07.65</v>
          </cell>
        </row>
        <row r="309">
          <cell r="D309" t="str">
            <v>T19.07.66</v>
          </cell>
        </row>
        <row r="310">
          <cell r="D310" t="str">
            <v>T19.07.67</v>
          </cell>
        </row>
        <row r="311">
          <cell r="D311" t="str">
            <v>T19.07.09,13-15,49-67</v>
          </cell>
          <cell r="E311" t="str">
            <v>Subtotal non Infraco Provisional Sums</v>
          </cell>
        </row>
        <row r="312">
          <cell r="D312" t="str">
            <v>T19.07</v>
          </cell>
          <cell r="E312" t="str">
            <v>Subtotal Non Infraco works</v>
          </cell>
        </row>
        <row r="313">
          <cell r="D313" t="str">
            <v>T19</v>
          </cell>
          <cell r="E313" t="str">
            <v>Total Infraco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Change"/>
      <sheetName val="Input"/>
      <sheetName val="Lookup"/>
      <sheetName val="Previous period"/>
    </sheetNames>
    <sheetDataSet>
      <sheetData sheetId="0"/>
      <sheetData sheetId="1"/>
      <sheetData sheetId="2"/>
      <sheetData sheetId="3">
        <row r="3">
          <cell r="A3" t="str">
            <v>P1 - 09/10</v>
          </cell>
          <cell r="B3">
            <v>39928</v>
          </cell>
        </row>
        <row r="4">
          <cell r="A4" t="str">
            <v>P2 - 09/10</v>
          </cell>
          <cell r="B4">
            <v>39956</v>
          </cell>
        </row>
        <row r="5">
          <cell r="A5" t="str">
            <v>P3 - 09/10</v>
          </cell>
          <cell r="B5">
            <v>39984</v>
          </cell>
        </row>
        <row r="6">
          <cell r="A6" t="str">
            <v>P4 - 09/10</v>
          </cell>
          <cell r="B6">
            <v>40012</v>
          </cell>
        </row>
        <row r="7">
          <cell r="A7" t="str">
            <v>P5 - 09/10</v>
          </cell>
          <cell r="B7">
            <v>40040</v>
          </cell>
        </row>
        <row r="8">
          <cell r="A8" t="str">
            <v>P6 - 09/10</v>
          </cell>
          <cell r="B8">
            <v>40068</v>
          </cell>
        </row>
        <row r="9">
          <cell r="A9" t="str">
            <v>P7 - 09/10</v>
          </cell>
          <cell r="B9">
            <v>40096</v>
          </cell>
        </row>
        <row r="10">
          <cell r="A10" t="str">
            <v>P8 - 09/10</v>
          </cell>
          <cell r="B10">
            <v>40124</v>
          </cell>
          <cell r="D10" t="str">
            <v>T02.01</v>
          </cell>
          <cell r="E10" t="str">
            <v>Core Team</v>
          </cell>
        </row>
        <row r="11">
          <cell r="A11" t="str">
            <v>P9 - 09/10</v>
          </cell>
          <cell r="B11">
            <v>40152</v>
          </cell>
          <cell r="D11" t="str">
            <v>T02.02</v>
          </cell>
          <cell r="E11" t="str">
            <v>Retention</v>
          </cell>
        </row>
        <row r="12">
          <cell r="A12" t="str">
            <v>P10 - 09/10</v>
          </cell>
          <cell r="B12">
            <v>40180</v>
          </cell>
          <cell r="D12" t="str">
            <v>T02.03</v>
          </cell>
        </row>
        <row r="13">
          <cell r="A13" t="str">
            <v>P11 - 09/10</v>
          </cell>
          <cell r="B13">
            <v>40208</v>
          </cell>
          <cell r="D13" t="str">
            <v>T02.04</v>
          </cell>
        </row>
        <row r="14">
          <cell r="A14" t="str">
            <v>P12 - 09/10</v>
          </cell>
          <cell r="B14">
            <v>40236</v>
          </cell>
          <cell r="D14" t="str">
            <v>T02.05</v>
          </cell>
        </row>
        <row r="15">
          <cell r="A15" t="str">
            <v>P13 - 09/10</v>
          </cell>
          <cell r="B15">
            <v>40268</v>
          </cell>
          <cell r="D15" t="str">
            <v>T02</v>
          </cell>
          <cell r="E15" t="str">
            <v>Total DPOF</v>
          </cell>
        </row>
        <row r="16">
          <cell r="A16" t="str">
            <v>P1 - 10/11</v>
          </cell>
          <cell r="B16">
            <v>40299</v>
          </cell>
        </row>
        <row r="17">
          <cell r="A17" t="str">
            <v>P2 - 10/11</v>
          </cell>
          <cell r="B17">
            <v>40327</v>
          </cell>
        </row>
        <row r="18">
          <cell r="A18" t="str">
            <v>P3 - 10/11</v>
          </cell>
          <cell r="B18">
            <v>40355</v>
          </cell>
        </row>
        <row r="19">
          <cell r="A19" t="str">
            <v>P4 - 10/11</v>
          </cell>
          <cell r="B19">
            <v>40383</v>
          </cell>
        </row>
        <row r="20">
          <cell r="A20" t="str">
            <v>P5 - 10/11</v>
          </cell>
          <cell r="B20">
            <v>40411</v>
          </cell>
        </row>
        <row r="21">
          <cell r="A21" t="str">
            <v>P6 - 10/11</v>
          </cell>
          <cell r="B21">
            <v>40439</v>
          </cell>
        </row>
        <row r="22">
          <cell r="A22" t="str">
            <v>P7 - 10/11</v>
          </cell>
          <cell r="B22">
            <v>40467</v>
          </cell>
        </row>
        <row r="23">
          <cell r="A23" t="str">
            <v>P8 - 10/11</v>
          </cell>
          <cell r="B23">
            <v>40495</v>
          </cell>
        </row>
        <row r="24">
          <cell r="A24" t="str">
            <v>P9 - 10/11</v>
          </cell>
          <cell r="B24">
            <v>40523</v>
          </cell>
        </row>
        <row r="25">
          <cell r="A25" t="str">
            <v>P10 - 10/11</v>
          </cell>
          <cell r="B25">
            <v>40551</v>
          </cell>
        </row>
        <row r="26">
          <cell r="A26" t="str">
            <v>P11 - 10/11</v>
          </cell>
          <cell r="B26">
            <v>40579</v>
          </cell>
        </row>
        <row r="27">
          <cell r="A27" t="str">
            <v>P12 - 10/11</v>
          </cell>
          <cell r="B27">
            <v>40607</v>
          </cell>
        </row>
        <row r="28">
          <cell r="A28" t="str">
            <v>P13 - 10/11</v>
          </cell>
          <cell r="B28">
            <v>40633</v>
          </cell>
        </row>
        <row r="29">
          <cell r="A29" t="str">
            <v>P1 - 11/12</v>
          </cell>
          <cell r="B29">
            <v>40662</v>
          </cell>
        </row>
        <row r="30">
          <cell r="A30" t="str">
            <v>P2 - 11/12</v>
          </cell>
          <cell r="B30">
            <v>40690</v>
          </cell>
        </row>
        <row r="31">
          <cell r="A31" t="str">
            <v>P3 - 11/12</v>
          </cell>
          <cell r="B31">
            <v>40718</v>
          </cell>
        </row>
        <row r="32">
          <cell r="A32" t="str">
            <v>P4 - 11/12</v>
          </cell>
          <cell r="B32">
            <v>40746</v>
          </cell>
        </row>
        <row r="33">
          <cell r="A33" t="str">
            <v>P5 - 11/12</v>
          </cell>
          <cell r="B33">
            <v>40774</v>
          </cell>
        </row>
        <row r="34">
          <cell r="A34" t="str">
            <v>P6 - 11/12</v>
          </cell>
          <cell r="B34">
            <v>40802</v>
          </cell>
        </row>
        <row r="35">
          <cell r="A35" t="str">
            <v>P7 - 11/12</v>
          </cell>
          <cell r="B35">
            <v>40830</v>
          </cell>
        </row>
        <row r="36">
          <cell r="A36" t="str">
            <v>P8 - 11/12</v>
          </cell>
          <cell r="B36">
            <v>40858</v>
          </cell>
        </row>
        <row r="37">
          <cell r="A37" t="str">
            <v>P9 - 11/12</v>
          </cell>
          <cell r="B37">
            <v>40886</v>
          </cell>
        </row>
        <row r="38">
          <cell r="A38" t="str">
            <v>P10 - 11/12</v>
          </cell>
          <cell r="B38">
            <v>40914</v>
          </cell>
        </row>
        <row r="39">
          <cell r="A39" t="str">
            <v>P11 - 11/12</v>
          </cell>
          <cell r="B39">
            <v>40942</v>
          </cell>
        </row>
        <row r="40">
          <cell r="A40" t="str">
            <v>P12 - 11/12</v>
          </cell>
          <cell r="B40">
            <v>40970</v>
          </cell>
        </row>
        <row r="41">
          <cell r="A41" t="str">
            <v>P13 - 11/12</v>
          </cell>
          <cell r="B41">
            <v>40999</v>
          </cell>
        </row>
        <row r="42">
          <cell r="A42" t="str">
            <v>P1 - 12/13</v>
          </cell>
          <cell r="B42">
            <v>41026</v>
          </cell>
        </row>
        <row r="43">
          <cell r="A43" t="str">
            <v>P2 - 12/13</v>
          </cell>
          <cell r="B43">
            <v>41054</v>
          </cell>
        </row>
        <row r="44">
          <cell r="A44" t="str">
            <v>P3 - 12/13</v>
          </cell>
          <cell r="B44">
            <v>41082</v>
          </cell>
        </row>
        <row r="45">
          <cell r="A45" t="str">
            <v>P4 - 12/13</v>
          </cell>
          <cell r="B45">
            <v>41110</v>
          </cell>
        </row>
        <row r="46">
          <cell r="A46" t="str">
            <v>P5 - 12/13</v>
          </cell>
          <cell r="B46">
            <v>41138</v>
          </cell>
        </row>
        <row r="47">
          <cell r="A47" t="str">
            <v>P6 - 12/13</v>
          </cell>
          <cell r="B47">
            <v>41166</v>
          </cell>
        </row>
        <row r="48">
          <cell r="A48" t="str">
            <v>P7 - 12/13</v>
          </cell>
          <cell r="B48">
            <v>41194</v>
          </cell>
        </row>
        <row r="49">
          <cell r="A49" t="str">
            <v>P8 - 12/13</v>
          </cell>
          <cell r="B49">
            <v>41222</v>
          </cell>
        </row>
        <row r="50">
          <cell r="A50" t="str">
            <v>P9 - 12/13</v>
          </cell>
          <cell r="B50">
            <v>41250</v>
          </cell>
        </row>
        <row r="51">
          <cell r="A51" t="str">
            <v>P10 - 12/13</v>
          </cell>
          <cell r="B51">
            <v>41278</v>
          </cell>
        </row>
        <row r="52">
          <cell r="A52" t="str">
            <v>P11 - 12/13</v>
          </cell>
          <cell r="B52">
            <v>41306</v>
          </cell>
        </row>
        <row r="53">
          <cell r="A53" t="str">
            <v>P12 - 12/13</v>
          </cell>
          <cell r="B53">
            <v>41334</v>
          </cell>
        </row>
        <row r="54">
          <cell r="A54" t="str">
            <v>P13 - 12/13</v>
          </cell>
          <cell r="B54">
            <v>41364</v>
          </cell>
        </row>
        <row r="57">
          <cell r="A57" t="str">
            <v>P3 - 13/14</v>
          </cell>
        </row>
        <row r="58">
          <cell r="A58" t="str">
            <v>P4 - 13/14</v>
          </cell>
        </row>
        <row r="59">
          <cell r="A59" t="str">
            <v>P5 - 13/14</v>
          </cell>
        </row>
        <row r="60">
          <cell r="A60" t="str">
            <v>P6 - 13/14</v>
          </cell>
        </row>
        <row r="61">
          <cell r="A61" t="str">
            <v>P7 - 13/14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Close"/>
      <sheetName val="Opt"/>
      <sheetName val="Summ"/>
      <sheetName val="Dates"/>
      <sheetName val="Sens"/>
      <sheetName val="Output"/>
      <sheetName val="Calcs"/>
      <sheetName val="ClosingAmts"/>
      <sheetName val="Assump1"/>
      <sheetName val="Assump2"/>
      <sheetName val="Cash"/>
      <sheetName val="Bal"/>
      <sheetName val="ChtBid - Cover"/>
      <sheetName val="Base"/>
      <sheetName val="TfrNew2"/>
      <sheetName val="TfrNew"/>
      <sheetName val="Opex"/>
      <sheetName val="Lease"/>
      <sheetName val="Finance"/>
      <sheetName val="Ratios"/>
      <sheetName val="AvgLvs"/>
      <sheetName val="MezzanineIM"/>
      <sheetName val="Cash-RPSumm"/>
      <sheetName val="Accounts"/>
      <sheetName val="Equity"/>
      <sheetName val="Bechtel"/>
      <sheetName val="Capex"/>
      <sheetName val="Depr"/>
      <sheetName val="Info"/>
      <sheetName val="Book"/>
      <sheetName val="Book2"/>
      <sheetName val="SMS Amounts"/>
      <sheetName val="Article12"/>
      <sheetName val="App1FAtoSched5"/>
      <sheetName val="App1UItoSched5"/>
      <sheetName val="DRP-EIB"/>
      <sheetName val="Swap-7.5yr"/>
      <sheetName val="DRP-Unwrapped"/>
      <sheetName val="DRP-Wrapped"/>
      <sheetName val="AMBAC"/>
      <sheetName val="ChartData"/>
      <sheetName val="Charts"/>
      <sheetName val="Cht-AL18"/>
      <sheetName val="Cht-AL25"/>
      <sheetName val="UN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0">
          <cell r="G20">
            <v>37621</v>
          </cell>
        </row>
      </sheetData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Index"/>
      <sheetName val="Graphs"/>
      <sheetName val="TI_I"/>
      <sheetName val="TD_I"/>
      <sheetName val="JNP_I"/>
      <sheetName val="Opex"/>
      <sheetName val="Projects"/>
      <sheetName val="Finance"/>
      <sheetName val="Waterfall"/>
      <sheetName val="Ratios"/>
      <sheetName val="Fin_Stat"/>
      <sheetName val="Checks"/>
      <sheetName val="Template"/>
      <sheetName val="Modeller Notes"/>
      <sheetName val="TfrNew"/>
    </sheetNames>
    <sheetDataSet>
      <sheetData sheetId="0"/>
      <sheetData sheetId="1"/>
      <sheetData sheetId="2"/>
      <sheetData sheetId="3" refreshError="1">
        <row r="15">
          <cell r="F15" t="str">
            <v>PROJECT JNP</v>
          </cell>
        </row>
        <row r="16">
          <cell r="F16" t="str">
            <v>DRAFT QRM - Model Inputs Notes - v001'</v>
          </cell>
        </row>
        <row r="17">
          <cell r="F17" t="str">
            <v>Quarterly Reporting Financial Model</v>
          </cell>
        </row>
      </sheetData>
      <sheetData sheetId="4"/>
      <sheetData sheetId="5"/>
      <sheetData sheetId="6"/>
      <sheetData sheetId="7"/>
      <sheetData sheetId="8"/>
      <sheetData sheetId="9" refreshError="1">
        <row r="2">
          <cell r="G2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WD"/>
      <sheetName val="Period Costs V5"/>
      <sheetName val="Lookup"/>
      <sheetName val="Chart Data 1"/>
      <sheetName val="Chart Data 2 and 3"/>
      <sheetName val="Lists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Period</v>
          </cell>
          <cell r="D3" t="str">
            <v>04/05/06</v>
          </cell>
          <cell r="E3" t="str">
            <v>06/07 - Apr</v>
          </cell>
          <cell r="F3" t="str">
            <v>06/07 - May</v>
          </cell>
          <cell r="G3" t="str">
            <v>06/07 - Jun</v>
          </cell>
          <cell r="H3" t="str">
            <v>06/07 - Jul</v>
          </cell>
          <cell r="I3" t="str">
            <v>06/07 - Aug</v>
          </cell>
          <cell r="J3" t="str">
            <v>06/07 - Sep</v>
          </cell>
          <cell r="K3" t="str">
            <v>06/07 - Oct</v>
          </cell>
          <cell r="L3" t="str">
            <v>06/07 - Nov</v>
          </cell>
          <cell r="M3" t="str">
            <v>06/07 - Dec</v>
          </cell>
          <cell r="N3" t="str">
            <v>06/07 - Jan</v>
          </cell>
          <cell r="O3" t="str">
            <v>06/07 - Feb</v>
          </cell>
          <cell r="P3" t="str">
            <v>06/07 - Mar</v>
          </cell>
          <cell r="Q3" t="str">
            <v>06/07</v>
          </cell>
          <cell r="R3" t="str">
            <v>Cumulative</v>
          </cell>
          <cell r="S3" t="str">
            <v>07/08 - 1</v>
          </cell>
          <cell r="T3" t="str">
            <v>07/08 - 2</v>
          </cell>
          <cell r="U3" t="str">
            <v>07/08 - 3</v>
          </cell>
          <cell r="V3" t="str">
            <v>07/08 - 4</v>
          </cell>
          <cell r="W3" t="str">
            <v>07/08 - 5</v>
          </cell>
          <cell r="X3" t="str">
            <v>07/08 - 6</v>
          </cell>
          <cell r="Y3" t="str">
            <v>07/08 - 7</v>
          </cell>
          <cell r="Z3" t="str">
            <v>07/08 - 8</v>
          </cell>
          <cell r="AA3" t="str">
            <v>07/08 - 9</v>
          </cell>
          <cell r="AB3" t="str">
            <v>07/08 - 10</v>
          </cell>
          <cell r="AC3" t="str">
            <v>07/08 - 11</v>
          </cell>
          <cell r="AD3" t="str">
            <v>07/08 - 12</v>
          </cell>
          <cell r="AE3" t="str">
            <v>07/08 - 13</v>
          </cell>
          <cell r="AF3" t="str">
            <v>07/08</v>
          </cell>
          <cell r="AG3" t="str">
            <v>Cumulative</v>
          </cell>
          <cell r="AH3" t="str">
            <v>08/09 - 01</v>
          </cell>
          <cell r="AI3" t="str">
            <v>08/09 - 02</v>
          </cell>
          <cell r="AJ3" t="str">
            <v>08/09 - 03</v>
          </cell>
          <cell r="AK3" t="str">
            <v>08/09 - 04</v>
          </cell>
          <cell r="AL3" t="str">
            <v>08/09 - 05</v>
          </cell>
          <cell r="AM3" t="str">
            <v>08/09 - 06</v>
          </cell>
          <cell r="AN3" t="str">
            <v>08/09 - 07</v>
          </cell>
          <cell r="AO3" t="str">
            <v>08/09 - 08</v>
          </cell>
          <cell r="AP3" t="str">
            <v>08/09 - 09</v>
          </cell>
          <cell r="AQ3" t="str">
            <v>08/09 - 10</v>
          </cell>
          <cell r="AR3" t="str">
            <v>08/09 - 11</v>
          </cell>
          <cell r="AS3" t="str">
            <v>08/09 - 12</v>
          </cell>
          <cell r="AT3" t="str">
            <v>08/09 - 13</v>
          </cell>
          <cell r="AU3" t="str">
            <v>08/09</v>
          </cell>
          <cell r="AV3" t="str">
            <v>Cumulative</v>
          </cell>
          <cell r="AW3" t="str">
            <v>09/10 - 01</v>
          </cell>
          <cell r="AX3" t="str">
            <v>09/10 - 02</v>
          </cell>
          <cell r="AY3" t="str">
            <v>09/10 - 03</v>
          </cell>
          <cell r="AZ3" t="str">
            <v>09/10 - 04</v>
          </cell>
          <cell r="BA3" t="str">
            <v>09/10 - 05</v>
          </cell>
          <cell r="BB3" t="str">
            <v>09/10 - 06</v>
          </cell>
          <cell r="BC3" t="str">
            <v>09/10 - 07</v>
          </cell>
          <cell r="BD3" t="str">
            <v>09/10 - 08</v>
          </cell>
          <cell r="BE3" t="str">
            <v>09/10 - 09</v>
          </cell>
          <cell r="BF3" t="str">
            <v>09/10 - 10</v>
          </cell>
          <cell r="BG3" t="str">
            <v>09/10 - 11</v>
          </cell>
          <cell r="BH3" t="str">
            <v>09/10 - 12</v>
          </cell>
          <cell r="BI3" t="str">
            <v>09/10 - 13</v>
          </cell>
          <cell r="BJ3" t="str">
            <v>09/10</v>
          </cell>
          <cell r="BK3" t="str">
            <v>Cumulative</v>
          </cell>
          <cell r="BL3" t="str">
            <v>10/11 - 01</v>
          </cell>
          <cell r="BM3" t="str">
            <v>10/11 - 02</v>
          </cell>
          <cell r="BN3" t="str">
            <v>10/11 - 03</v>
          </cell>
          <cell r="BO3" t="str">
            <v>10/11 - 04</v>
          </cell>
          <cell r="BP3" t="str">
            <v>10/11 - 05</v>
          </cell>
          <cell r="BQ3" t="str">
            <v>10/11 - 06</v>
          </cell>
          <cell r="BR3" t="str">
            <v>10/11 - 07</v>
          </cell>
          <cell r="BS3" t="str">
            <v>10/11 - 08</v>
          </cell>
          <cell r="BT3" t="str">
            <v>10/11 - 09</v>
          </cell>
          <cell r="BU3" t="str">
            <v>10/11 - 10</v>
          </cell>
          <cell r="BV3" t="str">
            <v>10/11 - 11</v>
          </cell>
          <cell r="BW3" t="str">
            <v>10/11 - 12</v>
          </cell>
          <cell r="BX3" t="str">
            <v>10/11 - 13</v>
          </cell>
          <cell r="BY3" t="str">
            <v>10/11</v>
          </cell>
          <cell r="BZ3" t="str">
            <v>Cumulative</v>
          </cell>
          <cell r="CA3" t="str">
            <v>11/12 - 01</v>
          </cell>
          <cell r="CB3" t="str">
            <v>11/12 - 02</v>
          </cell>
          <cell r="CC3" t="str">
            <v>11/12 - 03</v>
          </cell>
          <cell r="CD3" t="str">
            <v>11/12 - 04</v>
          </cell>
          <cell r="CE3" t="str">
            <v>11/12 - 05</v>
          </cell>
          <cell r="CF3" t="str">
            <v>11/12 - 06</v>
          </cell>
          <cell r="CG3" t="str">
            <v>11/12 - 07</v>
          </cell>
          <cell r="CH3" t="str">
            <v>11/12 - 08</v>
          </cell>
          <cell r="CI3" t="str">
            <v>11/12 - 09</v>
          </cell>
          <cell r="CJ3" t="str">
            <v>11/12 - 10</v>
          </cell>
          <cell r="CK3" t="str">
            <v>11/12 - 11</v>
          </cell>
          <cell r="CL3" t="str">
            <v>11/12 - 12</v>
          </cell>
          <cell r="CM3" t="str">
            <v>11/12 - 13</v>
          </cell>
          <cell r="CN3" t="str">
            <v>11/12</v>
          </cell>
          <cell r="CO3" t="str">
            <v>Cumulative</v>
          </cell>
          <cell r="CP3" t="str">
            <v>12/13 - 01</v>
          </cell>
          <cell r="CQ3" t="str">
            <v>12/13 - 02</v>
          </cell>
          <cell r="CR3" t="str">
            <v>12/13 - 03</v>
          </cell>
          <cell r="CS3" t="str">
            <v>12/13 - 04</v>
          </cell>
          <cell r="CT3" t="str">
            <v>12/13 - 05</v>
          </cell>
          <cell r="CU3" t="str">
            <v>12/13 - 06</v>
          </cell>
          <cell r="CV3" t="str">
            <v>12/13 - 07</v>
          </cell>
          <cell r="CW3" t="str">
            <v>12/13 - 08</v>
          </cell>
          <cell r="CX3" t="str">
            <v>12/13 - 09</v>
          </cell>
          <cell r="CY3" t="str">
            <v>12/13 - 10</v>
          </cell>
          <cell r="CZ3" t="str">
            <v>12/13 - 11</v>
          </cell>
          <cell r="DA3" t="str">
            <v>12/13 - 12</v>
          </cell>
          <cell r="DB3" t="str">
            <v>12/13 - 13</v>
          </cell>
          <cell r="DC3" t="str">
            <v>12/13</v>
          </cell>
          <cell r="DD3" t="str">
            <v>Cumulative</v>
          </cell>
          <cell r="DE3" t="str">
            <v>13/14 - 01</v>
          </cell>
          <cell r="DF3" t="str">
            <v>13/14 - 02</v>
          </cell>
          <cell r="DG3" t="str">
            <v>13/14 - 03</v>
          </cell>
          <cell r="DH3" t="str">
            <v>13/14 - 04</v>
          </cell>
          <cell r="DI3" t="str">
            <v>13/14 - 05</v>
          </cell>
          <cell r="DJ3" t="str">
            <v>13/14 - 06</v>
          </cell>
          <cell r="DK3" t="str">
            <v>13/14 - 07</v>
          </cell>
          <cell r="DL3" t="str">
            <v>13/14 - 08</v>
          </cell>
          <cell r="DM3" t="str">
            <v>13/14 - 09</v>
          </cell>
          <cell r="DN3" t="str">
            <v>13/14 - 10</v>
          </cell>
          <cell r="DO3" t="str">
            <v>13/14 - 11</v>
          </cell>
          <cell r="DP3" t="str">
            <v>13/14 - 12</v>
          </cell>
          <cell r="DQ3" t="str">
            <v>13/14 - 13</v>
          </cell>
          <cell r="DR3" t="str">
            <v>13/14</v>
          </cell>
          <cell r="DS3" t="str">
            <v>AFC</v>
          </cell>
        </row>
        <row r="4">
          <cell r="C4" t="str">
            <v>Period +1</v>
          </cell>
          <cell r="E4" t="str">
            <v>06/07 - May</v>
          </cell>
          <cell r="F4" t="str">
            <v>06/07 - Jun</v>
          </cell>
          <cell r="G4" t="str">
            <v>06/07 - Jul</v>
          </cell>
          <cell r="H4" t="str">
            <v>06/07 - Aug</v>
          </cell>
          <cell r="I4" t="str">
            <v>06/07 - Sep</v>
          </cell>
          <cell r="J4" t="str">
            <v>06/07 - Oct</v>
          </cell>
          <cell r="K4" t="str">
            <v>06/07 - Nov</v>
          </cell>
          <cell r="L4" t="str">
            <v>06/07 - Dec</v>
          </cell>
          <cell r="M4" t="str">
            <v>06/07 - Jan</v>
          </cell>
          <cell r="N4" t="str">
            <v>06/07 - Feb</v>
          </cell>
          <cell r="O4" t="str">
            <v>06/07 - Mar</v>
          </cell>
          <cell r="P4" t="str">
            <v>07/08 - 1</v>
          </cell>
          <cell r="S4" t="str">
            <v>07/08 - 2</v>
          </cell>
          <cell r="T4" t="str">
            <v>07/08 - 3</v>
          </cell>
          <cell r="U4" t="str">
            <v>07/08 - 4</v>
          </cell>
          <cell r="V4" t="str">
            <v>07/08 - 5</v>
          </cell>
          <cell r="W4" t="str">
            <v>07/08 - 6</v>
          </cell>
          <cell r="X4" t="str">
            <v>07/08 - 7</v>
          </cell>
          <cell r="Y4" t="str">
            <v>07/08 - 8</v>
          </cell>
          <cell r="Z4" t="str">
            <v>07/08 - 9</v>
          </cell>
          <cell r="AA4" t="str">
            <v>07/08 - 10</v>
          </cell>
          <cell r="AB4" t="str">
            <v>07/08 - 11</v>
          </cell>
          <cell r="AC4" t="str">
            <v>07/08 - 12</v>
          </cell>
          <cell r="AD4" t="str">
            <v>07/08 - 13</v>
          </cell>
          <cell r="AE4" t="str">
            <v>08/09 - 01</v>
          </cell>
          <cell r="AH4" t="str">
            <v>08/09 - 02</v>
          </cell>
          <cell r="AI4" t="str">
            <v>08/09 - 03</v>
          </cell>
          <cell r="AJ4" t="str">
            <v>08/09 - 04</v>
          </cell>
          <cell r="AK4" t="str">
            <v>08/09 - 05</v>
          </cell>
          <cell r="AL4" t="str">
            <v>08/09 - 06</v>
          </cell>
          <cell r="AM4" t="str">
            <v>08/09 - 07</v>
          </cell>
          <cell r="AN4" t="str">
            <v>08/09 - 08</v>
          </cell>
          <cell r="AO4" t="str">
            <v>08/09 - 09</v>
          </cell>
          <cell r="AP4" t="str">
            <v>08/09 - 10</v>
          </cell>
          <cell r="AQ4" t="str">
            <v>08/09 - 11</v>
          </cell>
          <cell r="AR4" t="str">
            <v>08/09 - 12</v>
          </cell>
          <cell r="AS4" t="str">
            <v>08/09 - 13</v>
          </cell>
          <cell r="AT4" t="str">
            <v>09/10 - 01</v>
          </cell>
          <cell r="AW4" t="str">
            <v>09/10 - 02</v>
          </cell>
          <cell r="AX4" t="str">
            <v>09/10 - 03</v>
          </cell>
          <cell r="AY4" t="str">
            <v>09/10 - 04</v>
          </cell>
          <cell r="AZ4" t="str">
            <v>09/10 - 05</v>
          </cell>
          <cell r="BA4" t="str">
            <v>09/10 - 06</v>
          </cell>
          <cell r="BB4" t="str">
            <v>09/10 - 07</v>
          </cell>
          <cell r="BC4" t="str">
            <v>09/10 - 08</v>
          </cell>
          <cell r="BD4" t="str">
            <v>09/10 - 09</v>
          </cell>
          <cell r="BE4" t="str">
            <v>09/10 - 10</v>
          </cell>
          <cell r="BF4" t="str">
            <v>09/10 - 11</v>
          </cell>
          <cell r="BG4" t="str">
            <v>09/10 - 12</v>
          </cell>
          <cell r="BH4" t="str">
            <v>09/10 - 13</v>
          </cell>
          <cell r="BI4" t="str">
            <v>10/11 - 01</v>
          </cell>
          <cell r="BL4" t="str">
            <v>10/11 - 02</v>
          </cell>
          <cell r="BM4" t="str">
            <v>10/11 - 03</v>
          </cell>
          <cell r="BN4" t="str">
            <v>10/11 - 04</v>
          </cell>
          <cell r="BO4" t="str">
            <v>10/11 - 05</v>
          </cell>
          <cell r="BP4" t="str">
            <v>10/11 - 06</v>
          </cell>
          <cell r="BQ4" t="str">
            <v>10/11 - 07</v>
          </cell>
          <cell r="BR4" t="str">
            <v>10/11 - 08</v>
          </cell>
          <cell r="BS4" t="str">
            <v>10/11 - 09</v>
          </cell>
          <cell r="BT4" t="str">
            <v>10/11 - 10</v>
          </cell>
          <cell r="BU4" t="str">
            <v>10/11 - 11</v>
          </cell>
          <cell r="BV4" t="str">
            <v>10/11 - 12</v>
          </cell>
          <cell r="BW4" t="str">
            <v>10/11 - 13</v>
          </cell>
          <cell r="BX4" t="str">
            <v>11/12 - 01</v>
          </cell>
          <cell r="CA4" t="str">
            <v>11/12 - 02</v>
          </cell>
          <cell r="CB4" t="str">
            <v>11/12 - 03</v>
          </cell>
          <cell r="CC4" t="str">
            <v>11/12 - 04</v>
          </cell>
          <cell r="CD4" t="str">
            <v>11/12 - 05</v>
          </cell>
          <cell r="CE4" t="str">
            <v>11/12 - 06</v>
          </cell>
          <cell r="CF4" t="str">
            <v>11/12 - 07</v>
          </cell>
          <cell r="CG4" t="str">
            <v>11/12 - 08</v>
          </cell>
          <cell r="CH4" t="str">
            <v>11/12 - 09</v>
          </cell>
          <cell r="CI4" t="str">
            <v>11/12 - 10</v>
          </cell>
          <cell r="CJ4" t="str">
            <v>11/12 - 11</v>
          </cell>
          <cell r="CK4" t="str">
            <v>11/12 - 12</v>
          </cell>
          <cell r="CL4" t="str">
            <v>11/12 - 13</v>
          </cell>
          <cell r="CM4" t="str">
            <v>12/13 - 01</v>
          </cell>
          <cell r="CP4" t="str">
            <v>12/13 - 02</v>
          </cell>
          <cell r="CQ4" t="str">
            <v>12/13 - 03</v>
          </cell>
          <cell r="CR4" t="str">
            <v>12/13 - 04</v>
          </cell>
          <cell r="CS4" t="str">
            <v>12/13 - 05</v>
          </cell>
          <cell r="CT4" t="str">
            <v>12/13 - 06</v>
          </cell>
          <cell r="CU4" t="str">
            <v>12/13 - 07</v>
          </cell>
          <cell r="CV4" t="str">
            <v>12/13 - 08</v>
          </cell>
          <cell r="CW4" t="str">
            <v>12/13 - 09</v>
          </cell>
          <cell r="CX4" t="str">
            <v>12/13 - 10</v>
          </cell>
          <cell r="CY4" t="str">
            <v>12/13 - 11</v>
          </cell>
          <cell r="CZ4" t="str">
            <v>12/13 - 12</v>
          </cell>
          <cell r="DA4" t="str">
            <v>12/13 - 13</v>
          </cell>
          <cell r="DB4" t="str">
            <v>13/14 - 01</v>
          </cell>
          <cell r="DE4" t="str">
            <v>13/14 - 02</v>
          </cell>
          <cell r="DF4" t="str">
            <v>13/14 - 03</v>
          </cell>
          <cell r="DG4" t="str">
            <v>13/14 - 04</v>
          </cell>
          <cell r="DH4" t="str">
            <v>13/14 - 05</v>
          </cell>
          <cell r="DI4" t="str">
            <v>13/14 - 06</v>
          </cell>
          <cell r="DJ4" t="str">
            <v>13/14 - 07</v>
          </cell>
          <cell r="DK4" t="str">
            <v>13/14 - 08</v>
          </cell>
          <cell r="DL4" t="str">
            <v>13/14 - 09</v>
          </cell>
          <cell r="DM4" t="str">
            <v>13/14 - 10</v>
          </cell>
          <cell r="DN4" t="str">
            <v>13/14 - 11</v>
          </cell>
          <cell r="DO4" t="str">
            <v>13/14 - 12</v>
          </cell>
          <cell r="DP4" t="str">
            <v>13/14 - 13</v>
          </cell>
        </row>
        <row r="5">
          <cell r="C5" t="str">
            <v>Period -1</v>
          </cell>
          <cell r="F5" t="str">
            <v>06/07 - Apr</v>
          </cell>
          <cell r="G5" t="str">
            <v>06/07 - May</v>
          </cell>
          <cell r="H5" t="str">
            <v>06/07 - Jun</v>
          </cell>
          <cell r="I5" t="str">
            <v>06/07 - Jul</v>
          </cell>
          <cell r="J5" t="str">
            <v>06/07 - Aug</v>
          </cell>
          <cell r="K5" t="str">
            <v>06/07 - Sep</v>
          </cell>
          <cell r="L5" t="str">
            <v>06/07 - Oct</v>
          </cell>
          <cell r="M5" t="str">
            <v>06/07 - Nov</v>
          </cell>
          <cell r="N5" t="str">
            <v>06/07 - Dec</v>
          </cell>
          <cell r="O5" t="str">
            <v>06/07 - Jan</v>
          </cell>
          <cell r="P5" t="str">
            <v>06/07 - Feb</v>
          </cell>
          <cell r="S5" t="str">
            <v>06/07 - Mar</v>
          </cell>
          <cell r="T5" t="str">
            <v>07/08 - 1</v>
          </cell>
          <cell r="U5" t="str">
            <v>07/08 - 2</v>
          </cell>
          <cell r="V5" t="str">
            <v>07/08 - 3</v>
          </cell>
          <cell r="W5" t="str">
            <v>07/08 - 4</v>
          </cell>
          <cell r="X5" t="str">
            <v>07/08 - 5</v>
          </cell>
          <cell r="Y5" t="str">
            <v>07/08 - 6</v>
          </cell>
          <cell r="Z5" t="str">
            <v>07/08 - 7</v>
          </cell>
          <cell r="AA5" t="str">
            <v>07/08 - 8</v>
          </cell>
          <cell r="AB5" t="str">
            <v>07/08 - 9</v>
          </cell>
          <cell r="AC5" t="str">
            <v>07/08 - 10</v>
          </cell>
          <cell r="AD5" t="str">
            <v>07/08 - 11</v>
          </cell>
          <cell r="AE5" t="str">
            <v>07/08 - 12</v>
          </cell>
          <cell r="AH5" t="str">
            <v>07/08 - 13</v>
          </cell>
          <cell r="AI5" t="str">
            <v>08/09 - 01</v>
          </cell>
          <cell r="AJ5" t="str">
            <v>08/09 - 02</v>
          </cell>
          <cell r="AK5" t="str">
            <v>08/09 - 03</v>
          </cell>
          <cell r="AL5" t="str">
            <v>08/09 - 04</v>
          </cell>
          <cell r="AM5" t="str">
            <v>08/09 - 05</v>
          </cell>
          <cell r="AN5" t="str">
            <v>08/09 - 06</v>
          </cell>
          <cell r="AO5" t="str">
            <v>08/09 - 07</v>
          </cell>
          <cell r="AP5" t="str">
            <v>08/09 - 08</v>
          </cell>
          <cell r="AQ5" t="str">
            <v>08/09 - 09</v>
          </cell>
          <cell r="AR5" t="str">
            <v>08/09 - 10</v>
          </cell>
          <cell r="AS5" t="str">
            <v>08/09 - 11</v>
          </cell>
          <cell r="AT5" t="str">
            <v>08/09 - 12</v>
          </cell>
          <cell r="AW5" t="str">
            <v>08/09 - 13</v>
          </cell>
          <cell r="AX5" t="str">
            <v>09/10 - 01</v>
          </cell>
          <cell r="AY5" t="str">
            <v>09/10 - 02</v>
          </cell>
          <cell r="AZ5" t="str">
            <v>09/10 - 03</v>
          </cell>
          <cell r="BA5" t="str">
            <v>09/10 - 04</v>
          </cell>
          <cell r="BB5" t="str">
            <v>09/10 - 05</v>
          </cell>
          <cell r="BC5" t="str">
            <v>09/10 - 06</v>
          </cell>
          <cell r="BD5" t="str">
            <v>09/10 - 07</v>
          </cell>
          <cell r="BE5" t="str">
            <v>09/10 - 08</v>
          </cell>
          <cell r="BF5" t="str">
            <v>09/10 - 09</v>
          </cell>
          <cell r="BG5" t="str">
            <v>09/10 - 10</v>
          </cell>
          <cell r="BH5" t="str">
            <v>09/10 - 11</v>
          </cell>
          <cell r="BI5" t="str">
            <v>09/10 - 12</v>
          </cell>
          <cell r="BL5" t="str">
            <v>09/10 - 13</v>
          </cell>
          <cell r="BM5" t="str">
            <v>10/11 - 01</v>
          </cell>
          <cell r="BN5" t="str">
            <v>10/11 - 02</v>
          </cell>
          <cell r="BO5" t="str">
            <v>10/11 - 03</v>
          </cell>
          <cell r="BP5" t="str">
            <v>10/11 - 04</v>
          </cell>
          <cell r="BQ5" t="str">
            <v>10/11 - 05</v>
          </cell>
          <cell r="BR5" t="str">
            <v>10/11 - 06</v>
          </cell>
          <cell r="BS5" t="str">
            <v>10/11 - 07</v>
          </cell>
          <cell r="BT5" t="str">
            <v>10/11 - 08</v>
          </cell>
          <cell r="BU5" t="str">
            <v>10/11 - 09</v>
          </cell>
          <cell r="BV5" t="str">
            <v>10/11 - 10</v>
          </cell>
          <cell r="BW5" t="str">
            <v>10/11 - 11</v>
          </cell>
          <cell r="BX5" t="str">
            <v>10/11 - 12</v>
          </cell>
          <cell r="CA5" t="str">
            <v>10/11 - 13</v>
          </cell>
          <cell r="CB5" t="str">
            <v>11/12 - 01</v>
          </cell>
          <cell r="CC5" t="str">
            <v>11/12 - 02</v>
          </cell>
          <cell r="CD5" t="str">
            <v>11/12 - 03</v>
          </cell>
          <cell r="CE5" t="str">
            <v>11/12 - 04</v>
          </cell>
          <cell r="CF5" t="str">
            <v>11/12 - 05</v>
          </cell>
          <cell r="CG5" t="str">
            <v>11/12 - 06</v>
          </cell>
          <cell r="CH5" t="str">
            <v>11/12 - 07</v>
          </cell>
          <cell r="CI5" t="str">
            <v>11/12 - 08</v>
          </cell>
          <cell r="CJ5" t="str">
            <v>11/12 - 09</v>
          </cell>
          <cell r="CK5" t="str">
            <v>11/12 - 10</v>
          </cell>
          <cell r="CL5" t="str">
            <v>11/12 - 11</v>
          </cell>
          <cell r="CM5" t="str">
            <v>11/12 - 12</v>
          </cell>
          <cell r="CP5" t="str">
            <v>11/12 - 13</v>
          </cell>
          <cell r="CQ5" t="str">
            <v>12/13 - 01</v>
          </cell>
          <cell r="CR5" t="str">
            <v>12/13 - 02</v>
          </cell>
          <cell r="CS5" t="str">
            <v>12/13 - 03</v>
          </cell>
          <cell r="CT5" t="str">
            <v>12/13 - 04</v>
          </cell>
          <cell r="CU5" t="str">
            <v>12/13 - 05</v>
          </cell>
          <cell r="CV5" t="str">
            <v>12/13 - 06</v>
          </cell>
          <cell r="CW5" t="str">
            <v>12/13 - 07</v>
          </cell>
          <cell r="CX5" t="str">
            <v>12/13 - 08</v>
          </cell>
          <cell r="CY5" t="str">
            <v>12/13 - 09</v>
          </cell>
          <cell r="CZ5" t="str">
            <v>12/13 - 10</v>
          </cell>
          <cell r="DA5" t="str">
            <v>12/13 - 11</v>
          </cell>
          <cell r="DB5" t="str">
            <v>12/13 - 12</v>
          </cell>
          <cell r="DE5" t="str">
            <v>12/13 - 13</v>
          </cell>
          <cell r="DF5" t="str">
            <v>13/14 - 01</v>
          </cell>
          <cell r="DG5" t="str">
            <v>13/14 - 02</v>
          </cell>
          <cell r="DH5" t="str">
            <v>13/14 - 03</v>
          </cell>
          <cell r="DI5" t="str">
            <v>13/14 - 04</v>
          </cell>
          <cell r="DJ5" t="str">
            <v>13/14 - 05</v>
          </cell>
          <cell r="DK5" t="str">
            <v>13/14 - 06</v>
          </cell>
          <cell r="DL5" t="str">
            <v>13/14 - 07</v>
          </cell>
          <cell r="DM5" t="str">
            <v>13/14 - 08</v>
          </cell>
          <cell r="DN5" t="str">
            <v>13/14 - 09</v>
          </cell>
          <cell r="DO5" t="str">
            <v>13/14 - 10</v>
          </cell>
          <cell r="DP5" t="str">
            <v>13/14 - 11</v>
          </cell>
          <cell r="DQ5" t="str">
            <v>13/14 - 12</v>
          </cell>
        </row>
        <row r="6">
          <cell r="C6" t="str">
            <v>Period -2</v>
          </cell>
          <cell r="G6" t="str">
            <v>06/07 - Apr</v>
          </cell>
          <cell r="H6" t="str">
            <v>06/07 - May</v>
          </cell>
          <cell r="I6" t="str">
            <v>06/07 - Jun</v>
          </cell>
          <cell r="J6" t="str">
            <v>06/07 - Jul</v>
          </cell>
          <cell r="K6" t="str">
            <v>06/07 - Aug</v>
          </cell>
          <cell r="L6" t="str">
            <v>06/07 - Sep</v>
          </cell>
          <cell r="M6" t="str">
            <v>06/07 - Oct</v>
          </cell>
          <cell r="N6" t="str">
            <v>06/07 - Nov</v>
          </cell>
          <cell r="O6" t="str">
            <v>06/07 - Dec</v>
          </cell>
          <cell r="P6" t="str">
            <v>06/07 - Jan</v>
          </cell>
          <cell r="S6" t="str">
            <v>06/07 - Feb</v>
          </cell>
          <cell r="T6" t="str">
            <v>06/07 - Mar</v>
          </cell>
          <cell r="U6" t="str">
            <v>07/08 - 1</v>
          </cell>
          <cell r="V6" t="str">
            <v>07/08 - 2</v>
          </cell>
          <cell r="W6" t="str">
            <v>07/08 - 3</v>
          </cell>
          <cell r="X6" t="str">
            <v>07/08 - 4</v>
          </cell>
          <cell r="Y6" t="str">
            <v>07/08 - 5</v>
          </cell>
          <cell r="Z6" t="str">
            <v>07/08 - 6</v>
          </cell>
          <cell r="AA6" t="str">
            <v>07/08 - 7</v>
          </cell>
          <cell r="AB6" t="str">
            <v>07/08 - 8</v>
          </cell>
          <cell r="AC6" t="str">
            <v>07/08 - 9</v>
          </cell>
          <cell r="AD6" t="str">
            <v>07/08 - 10</v>
          </cell>
          <cell r="AE6" t="str">
            <v>07/08 - 11</v>
          </cell>
          <cell r="AH6" t="str">
            <v>07/08 - 12</v>
          </cell>
          <cell r="AI6" t="str">
            <v>07/08 - 13</v>
          </cell>
          <cell r="AJ6" t="str">
            <v>08/09 - 01</v>
          </cell>
          <cell r="AK6" t="str">
            <v>08/09 - 02</v>
          </cell>
          <cell r="AL6" t="str">
            <v>08/09 - 03</v>
          </cell>
          <cell r="AM6" t="str">
            <v>08/09 - 04</v>
          </cell>
          <cell r="AN6" t="str">
            <v>08/09 - 05</v>
          </cell>
          <cell r="AO6" t="str">
            <v>08/09 - 06</v>
          </cell>
          <cell r="AP6" t="str">
            <v>08/09 - 07</v>
          </cell>
          <cell r="AQ6" t="str">
            <v>08/09 - 08</v>
          </cell>
          <cell r="AR6" t="str">
            <v>08/09 - 09</v>
          </cell>
          <cell r="AS6" t="str">
            <v>08/09 - 10</v>
          </cell>
          <cell r="AT6" t="str">
            <v>08/09 - 11</v>
          </cell>
          <cell r="AW6" t="str">
            <v>08/09 - 12</v>
          </cell>
          <cell r="AX6" t="str">
            <v>08/09 - 13</v>
          </cell>
          <cell r="AY6" t="str">
            <v>09/10 - 01</v>
          </cell>
          <cell r="AZ6" t="str">
            <v>09/10 - 02</v>
          </cell>
          <cell r="BA6" t="str">
            <v>09/10 - 03</v>
          </cell>
          <cell r="BB6" t="str">
            <v>09/10 - 04</v>
          </cell>
          <cell r="BC6" t="str">
            <v>09/10 - 05</v>
          </cell>
          <cell r="BD6" t="str">
            <v>09/10 - 06</v>
          </cell>
          <cell r="BE6" t="str">
            <v>09/10 - 07</v>
          </cell>
          <cell r="BF6" t="str">
            <v>09/10 - 08</v>
          </cell>
          <cell r="BG6" t="str">
            <v>09/10 - 09</v>
          </cell>
          <cell r="BH6" t="str">
            <v>09/10 - 10</v>
          </cell>
          <cell r="BI6" t="str">
            <v>09/10 - 11</v>
          </cell>
          <cell r="BL6" t="str">
            <v>09/10 - 12</v>
          </cell>
          <cell r="BM6" t="str">
            <v>09/10 - 13</v>
          </cell>
          <cell r="BN6" t="str">
            <v>10/11 - 01</v>
          </cell>
          <cell r="BO6" t="str">
            <v>10/11 - 02</v>
          </cell>
          <cell r="BP6" t="str">
            <v>10/11 - 03</v>
          </cell>
          <cell r="BQ6" t="str">
            <v>10/11 - 04</v>
          </cell>
          <cell r="BR6" t="str">
            <v>10/11 - 05</v>
          </cell>
          <cell r="BS6" t="str">
            <v>10/11 - 06</v>
          </cell>
          <cell r="BT6" t="str">
            <v>10/11 - 07</v>
          </cell>
          <cell r="BU6" t="str">
            <v>10/11 - 08</v>
          </cell>
          <cell r="BV6" t="str">
            <v>10/11 - 09</v>
          </cell>
          <cell r="BW6" t="str">
            <v>10/11 - 10</v>
          </cell>
          <cell r="BX6" t="str">
            <v>10/11 - 11</v>
          </cell>
          <cell r="CA6" t="str">
            <v>10/11 - 12</v>
          </cell>
          <cell r="CB6" t="str">
            <v>10/11 - 13</v>
          </cell>
          <cell r="CC6" t="str">
            <v>11/12 - 01</v>
          </cell>
          <cell r="CD6" t="str">
            <v>11/12 - 02</v>
          </cell>
          <cell r="CE6" t="str">
            <v>11/12 - 03</v>
          </cell>
          <cell r="CF6" t="str">
            <v>11/12 - 04</v>
          </cell>
          <cell r="CG6" t="str">
            <v>11/12 - 05</v>
          </cell>
          <cell r="CH6" t="str">
            <v>11/12 - 06</v>
          </cell>
          <cell r="CI6" t="str">
            <v>11/12 - 07</v>
          </cell>
          <cell r="CJ6" t="str">
            <v>11/12 - 08</v>
          </cell>
          <cell r="CK6" t="str">
            <v>11/12 - 09</v>
          </cell>
          <cell r="CL6" t="str">
            <v>11/12 - 10</v>
          </cell>
          <cell r="CM6" t="str">
            <v>11/12 - 11</v>
          </cell>
          <cell r="CP6" t="str">
            <v>11/12 - 12</v>
          </cell>
          <cell r="CQ6" t="str">
            <v>11/12 - 13</v>
          </cell>
          <cell r="CR6" t="str">
            <v>12/13 - 01</v>
          </cell>
          <cell r="CS6" t="str">
            <v>12/13 - 02</v>
          </cell>
          <cell r="CT6" t="str">
            <v>12/13 - 03</v>
          </cell>
          <cell r="CU6" t="str">
            <v>12/13 - 04</v>
          </cell>
          <cell r="CV6" t="str">
            <v>12/13 - 05</v>
          </cell>
          <cell r="CW6" t="str">
            <v>12/13 - 06</v>
          </cell>
          <cell r="CX6" t="str">
            <v>12/13 - 07</v>
          </cell>
          <cell r="CY6" t="str">
            <v>12/13 - 08</v>
          </cell>
          <cell r="CZ6" t="str">
            <v>12/13 - 09</v>
          </cell>
          <cell r="DA6" t="str">
            <v>12/13 - 10</v>
          </cell>
          <cell r="DB6" t="str">
            <v>12/13 - 11</v>
          </cell>
          <cell r="DE6" t="str">
            <v>12/13 - 12</v>
          </cell>
          <cell r="DF6" t="str">
            <v>12/13 - 13</v>
          </cell>
          <cell r="DG6" t="str">
            <v>13/14 - 01</v>
          </cell>
          <cell r="DH6" t="str">
            <v>13/14 - 02</v>
          </cell>
          <cell r="DI6" t="str">
            <v>13/14 - 03</v>
          </cell>
          <cell r="DJ6" t="str">
            <v>13/14 - 04</v>
          </cell>
          <cell r="DK6" t="str">
            <v>13/14 - 05</v>
          </cell>
          <cell r="DL6" t="str">
            <v>13/14 - 06</v>
          </cell>
          <cell r="DM6" t="str">
            <v>13/14 - 07</v>
          </cell>
          <cell r="DN6" t="str">
            <v>13/14 - 08</v>
          </cell>
          <cell r="DO6" t="str">
            <v>13/14 - 09</v>
          </cell>
          <cell r="DP6" t="str">
            <v>13/14 - 10</v>
          </cell>
          <cell r="DQ6" t="str">
            <v>13/14 - 11</v>
          </cell>
        </row>
        <row r="7">
          <cell r="C7" t="str">
            <v>Period -3</v>
          </cell>
          <cell r="H7" t="str">
            <v>06/07 - Apr</v>
          </cell>
          <cell r="I7" t="str">
            <v>06/07 - May</v>
          </cell>
          <cell r="J7" t="str">
            <v>06/07 - Jun</v>
          </cell>
          <cell r="K7" t="str">
            <v>06/07 - Jul</v>
          </cell>
          <cell r="L7" t="str">
            <v>06/07 - Aug</v>
          </cell>
          <cell r="M7" t="str">
            <v>06/07 - Sep</v>
          </cell>
          <cell r="N7" t="str">
            <v>06/07 - Oct</v>
          </cell>
          <cell r="O7" t="str">
            <v>06/07 - Nov</v>
          </cell>
          <cell r="P7" t="str">
            <v>06/07 - Dec</v>
          </cell>
          <cell r="S7" t="str">
            <v>06/07 - Jan</v>
          </cell>
          <cell r="T7" t="str">
            <v>06/07 - Feb</v>
          </cell>
          <cell r="U7" t="str">
            <v>06/07 - Mar</v>
          </cell>
          <cell r="V7" t="str">
            <v>07/08 - 1</v>
          </cell>
          <cell r="W7" t="str">
            <v>07/08 - 2</v>
          </cell>
          <cell r="X7" t="str">
            <v>07/08 - 3</v>
          </cell>
          <cell r="Y7" t="str">
            <v>07/08 - 4</v>
          </cell>
          <cell r="Z7" t="str">
            <v>07/08 - 5</v>
          </cell>
          <cell r="AA7" t="str">
            <v>07/08 - 6</v>
          </cell>
          <cell r="AB7" t="str">
            <v>07/08 - 7</v>
          </cell>
          <cell r="AC7" t="str">
            <v>07/08 - 8</v>
          </cell>
          <cell r="AD7" t="str">
            <v>07/08 - 9</v>
          </cell>
          <cell r="AE7" t="str">
            <v>07/08 - 10</v>
          </cell>
          <cell r="AH7" t="str">
            <v>07/08 - 11</v>
          </cell>
          <cell r="AI7" t="str">
            <v>07/08 - 12</v>
          </cell>
          <cell r="AJ7" t="str">
            <v>07/08 - 13</v>
          </cell>
          <cell r="AK7" t="str">
            <v>08/09 - 01</v>
          </cell>
          <cell r="AL7" t="str">
            <v>08/09 - 02</v>
          </cell>
          <cell r="AM7" t="str">
            <v>08/09 - 03</v>
          </cell>
          <cell r="AN7" t="str">
            <v>08/09 - 04</v>
          </cell>
          <cell r="AO7" t="str">
            <v>08/09 - 05</v>
          </cell>
          <cell r="AP7" t="str">
            <v>08/09 - 06</v>
          </cell>
          <cell r="AQ7" t="str">
            <v>08/09 - 07</v>
          </cell>
          <cell r="AR7" t="str">
            <v>08/09 - 08</v>
          </cell>
          <cell r="AS7" t="str">
            <v>08/09 - 09</v>
          </cell>
          <cell r="AT7" t="str">
            <v>08/09 - 10</v>
          </cell>
          <cell r="AW7" t="str">
            <v>08/09 - 11</v>
          </cell>
          <cell r="AX7" t="str">
            <v>08/09 - 12</v>
          </cell>
          <cell r="AY7" t="str">
            <v>08/09 - 13</v>
          </cell>
          <cell r="AZ7" t="str">
            <v>09/10 - 01</v>
          </cell>
          <cell r="BA7" t="str">
            <v>09/10 - 02</v>
          </cell>
          <cell r="BB7" t="str">
            <v>09/10 - 03</v>
          </cell>
          <cell r="BC7" t="str">
            <v>09/10 - 04</v>
          </cell>
          <cell r="BD7" t="str">
            <v>09/10 - 05</v>
          </cell>
          <cell r="BE7" t="str">
            <v>09/10 - 06</v>
          </cell>
          <cell r="BF7" t="str">
            <v>09/10 - 07</v>
          </cell>
          <cell r="BG7" t="str">
            <v>09/10 - 08</v>
          </cell>
          <cell r="BH7" t="str">
            <v>09/10 - 09</v>
          </cell>
          <cell r="BI7" t="str">
            <v>09/10 - 10</v>
          </cell>
          <cell r="BL7" t="str">
            <v>09/10 - 11</v>
          </cell>
          <cell r="BM7" t="str">
            <v>09/10 - 12</v>
          </cell>
          <cell r="BN7" t="str">
            <v>09/10 - 13</v>
          </cell>
          <cell r="BO7" t="str">
            <v>10/11 - 01</v>
          </cell>
          <cell r="BP7" t="str">
            <v>10/11 - 02</v>
          </cell>
          <cell r="BQ7" t="str">
            <v>10/11 - 03</v>
          </cell>
          <cell r="BR7" t="str">
            <v>10/11 - 04</v>
          </cell>
          <cell r="BS7" t="str">
            <v>10/11 - 05</v>
          </cell>
          <cell r="BT7" t="str">
            <v>10/11 - 06</v>
          </cell>
          <cell r="BU7" t="str">
            <v>10/11 - 07</v>
          </cell>
          <cell r="BV7" t="str">
            <v>10/11 - 08</v>
          </cell>
          <cell r="BW7" t="str">
            <v>10/11 - 09</v>
          </cell>
          <cell r="BX7" t="str">
            <v>10/11 - 10</v>
          </cell>
          <cell r="CA7" t="str">
            <v>10/11 - 11</v>
          </cell>
          <cell r="CB7" t="str">
            <v>10/11 - 12</v>
          </cell>
          <cell r="CC7" t="str">
            <v>10/11 - 13</v>
          </cell>
          <cell r="CD7" t="str">
            <v>11/12 - 01</v>
          </cell>
          <cell r="CE7" t="str">
            <v>11/12 - 02</v>
          </cell>
          <cell r="CF7" t="str">
            <v>11/12 - 03</v>
          </cell>
          <cell r="CG7" t="str">
            <v>11/12 - 04</v>
          </cell>
          <cell r="CH7" t="str">
            <v>11/12 - 05</v>
          </cell>
          <cell r="CI7" t="str">
            <v>11/12 - 06</v>
          </cell>
          <cell r="CJ7" t="str">
            <v>11/12 - 07</v>
          </cell>
          <cell r="CK7" t="str">
            <v>11/12 - 08</v>
          </cell>
          <cell r="CL7" t="str">
            <v>11/12 - 09</v>
          </cell>
          <cell r="CM7" t="str">
            <v>11/12 - 10</v>
          </cell>
          <cell r="CP7" t="str">
            <v>11/12 - 11</v>
          </cell>
          <cell r="CQ7" t="str">
            <v>11/12 - 12</v>
          </cell>
          <cell r="CR7" t="str">
            <v>11/12 - 13</v>
          </cell>
          <cell r="CS7" t="str">
            <v>12/13 - 01</v>
          </cell>
          <cell r="CT7" t="str">
            <v>12/13 - 02</v>
          </cell>
          <cell r="CU7" t="str">
            <v>12/13 - 03</v>
          </cell>
          <cell r="CV7" t="str">
            <v>12/13 - 04</v>
          </cell>
          <cell r="CW7" t="str">
            <v>12/13 - 05</v>
          </cell>
          <cell r="CX7" t="str">
            <v>12/13 - 06</v>
          </cell>
          <cell r="CY7" t="str">
            <v>12/13 - 07</v>
          </cell>
          <cell r="CZ7" t="str">
            <v>12/13 - 08</v>
          </cell>
          <cell r="DA7" t="str">
            <v>12/13 - 09</v>
          </cell>
          <cell r="DB7" t="str">
            <v>12/13 - 10</v>
          </cell>
          <cell r="DE7" t="str">
            <v>12/13 - 11</v>
          </cell>
          <cell r="DF7" t="str">
            <v>12/13 - 12</v>
          </cell>
          <cell r="DG7" t="str">
            <v>12/13 - 13</v>
          </cell>
          <cell r="DH7" t="str">
            <v>13/14 - 01</v>
          </cell>
          <cell r="DI7" t="str">
            <v>13/14 - 02</v>
          </cell>
          <cell r="DJ7" t="str">
            <v>13/14 - 03</v>
          </cell>
          <cell r="DK7" t="str">
            <v>13/14 - 04</v>
          </cell>
          <cell r="DL7" t="str">
            <v>13/14 - 05</v>
          </cell>
          <cell r="DM7" t="str">
            <v>13/14 - 06</v>
          </cell>
          <cell r="DN7" t="str">
            <v>13/14 - 07</v>
          </cell>
          <cell r="DO7" t="str">
            <v>13/14 - 08</v>
          </cell>
          <cell r="DP7" t="str">
            <v>13/14 - 09</v>
          </cell>
          <cell r="DQ7" t="str">
            <v>13/14 - 10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WD Accruals"/>
      <sheetName val="Chart Data 1"/>
      <sheetName val="Chart Data 2 and 3"/>
      <sheetName val="Lists"/>
    </sheetNames>
    <sheetDataSet>
      <sheetData sheetId="0">
        <row r="10">
          <cell r="A10" t="str">
            <v>T01.01</v>
          </cell>
          <cell r="B10" t="str">
            <v>Project management Staff Costs</v>
          </cell>
          <cell r="D10">
            <v>40514765</v>
          </cell>
          <cell r="E10">
            <v>428606.43</v>
          </cell>
          <cell r="F10">
            <v>40943371.43</v>
          </cell>
        </row>
        <row r="11">
          <cell r="A11" t="str">
            <v>T01.02</v>
          </cell>
          <cell r="B11" t="str">
            <v>Recruitment Fees</v>
          </cell>
          <cell r="D11">
            <v>466592.98</v>
          </cell>
          <cell r="E11">
            <v>0</v>
          </cell>
          <cell r="F11">
            <v>466592.98</v>
          </cell>
        </row>
        <row r="12">
          <cell r="A12" t="str">
            <v>T01.03</v>
          </cell>
          <cell r="B12" t="str">
            <v>Travel &amp; Subsistence / Conference</v>
          </cell>
          <cell r="D12">
            <v>378741</v>
          </cell>
          <cell r="E12">
            <v>0</v>
          </cell>
          <cell r="F12">
            <v>378741</v>
          </cell>
        </row>
        <row r="13">
          <cell r="A13" t="str">
            <v>T01.04</v>
          </cell>
          <cell r="B13" t="str">
            <v>Central Overheads</v>
          </cell>
          <cell r="D13">
            <v>5267533</v>
          </cell>
          <cell r="E13">
            <v>67723</v>
          </cell>
          <cell r="F13">
            <v>5335256</v>
          </cell>
        </row>
        <row r="14">
          <cell r="A14" t="str">
            <v>T01.05</v>
          </cell>
          <cell r="B14" t="str">
            <v>IT &amp; Software Costs / fitout</v>
          </cell>
          <cell r="D14">
            <v>4155421</v>
          </cell>
          <cell r="E14">
            <v>74404.510000000009</v>
          </cell>
          <cell r="F14">
            <v>4229825.51</v>
          </cell>
        </row>
        <row r="15">
          <cell r="A15" t="str">
            <v>T01.06</v>
          </cell>
          <cell r="B15" t="str">
            <v>Citypoint - rent,rates,s/c</v>
          </cell>
          <cell r="D15">
            <v>3248843</v>
          </cell>
          <cell r="E15">
            <v>0</v>
          </cell>
          <cell r="F15">
            <v>3248843</v>
          </cell>
        </row>
        <row r="16">
          <cell r="A16" t="str">
            <v>T01.07</v>
          </cell>
          <cell r="B16" t="str">
            <v>Recovered from SDS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T01.08</v>
          </cell>
          <cell r="B17" t="str">
            <v>Short Term Contractors</v>
          </cell>
          <cell r="D17">
            <v>288558</v>
          </cell>
          <cell r="E17">
            <v>49483</v>
          </cell>
          <cell r="F17">
            <v>338041</v>
          </cell>
        </row>
        <row r="18">
          <cell r="A18" t="str">
            <v>T01.09</v>
          </cell>
          <cell r="B18" t="str">
            <v>City Point Overheads</v>
          </cell>
          <cell r="D18">
            <v>67723</v>
          </cell>
          <cell r="E18">
            <v>-67723</v>
          </cell>
          <cell r="F18">
            <v>0</v>
          </cell>
        </row>
        <row r="19">
          <cell r="A19" t="str">
            <v>T01.10</v>
          </cell>
          <cell r="B19" t="str">
            <v>Active Risk Manager</v>
          </cell>
          <cell r="D19">
            <v>83666</v>
          </cell>
          <cell r="E19">
            <v>0</v>
          </cell>
          <cell r="F19">
            <v>83666</v>
          </cell>
        </row>
        <row r="20">
          <cell r="A20" t="str">
            <v>T01.11</v>
          </cell>
          <cell r="B20" t="str">
            <v>Archaeological supervisor - Gogar works</v>
          </cell>
          <cell r="D20">
            <v>174229.64</v>
          </cell>
          <cell r="E20">
            <v>0</v>
          </cell>
          <cell r="F20">
            <v>174229.64</v>
          </cell>
        </row>
        <row r="21">
          <cell r="A21" t="str">
            <v>T01.13</v>
          </cell>
          <cell r="B21" t="str">
            <v>Archaeology - Non Gogar</v>
          </cell>
          <cell r="D21">
            <v>504219</v>
          </cell>
          <cell r="E21">
            <v>0</v>
          </cell>
          <cell r="F21">
            <v>504219</v>
          </cell>
        </row>
        <row r="22">
          <cell r="A22" t="str">
            <v>T01.14</v>
          </cell>
          <cell r="B22" t="str">
            <v>DRP Costs</v>
          </cell>
          <cell r="D22">
            <v>6238614</v>
          </cell>
          <cell r="E22">
            <v>0</v>
          </cell>
          <cell r="F22">
            <v>6238614</v>
          </cell>
        </row>
        <row r="23">
          <cell r="A23" t="str">
            <v>T01.15</v>
          </cell>
          <cell r="B23" t="str">
            <v>Tax Planning / Governance Costs (Non DLA)</v>
          </cell>
          <cell r="D23">
            <v>21960</v>
          </cell>
          <cell r="E23">
            <v>0</v>
          </cell>
          <cell r="F23">
            <v>21960</v>
          </cell>
        </row>
        <row r="24">
          <cell r="A24" t="str">
            <v>T01.16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T01.17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T01.18</v>
          </cell>
          <cell r="B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T01.19</v>
          </cell>
          <cell r="B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T01.20</v>
          </cell>
          <cell r="B28" t="str">
            <v>Period Adjustments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T01</v>
          </cell>
          <cell r="B29" t="str">
            <v>Total tie PM costs</v>
          </cell>
          <cell r="D29">
            <v>61410865.619999997</v>
          </cell>
          <cell r="E29">
            <v>552493.93999999994</v>
          </cell>
          <cell r="F29">
            <v>61963359.559999995</v>
          </cell>
        </row>
        <row r="30">
          <cell r="A30" t="str">
            <v>T02.01</v>
          </cell>
          <cell r="B30" t="str">
            <v>Core Team</v>
          </cell>
          <cell r="D30">
            <v>3629926</v>
          </cell>
          <cell r="E30">
            <v>55601.619999999995</v>
          </cell>
          <cell r="F30">
            <v>3685527.62</v>
          </cell>
        </row>
        <row r="31">
          <cell r="A31" t="str">
            <v>T02.02</v>
          </cell>
          <cell r="B31" t="str">
            <v>Retention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T02.03</v>
          </cell>
          <cell r="B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T02.04</v>
          </cell>
          <cell r="B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T02.05</v>
          </cell>
          <cell r="B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T02</v>
          </cell>
          <cell r="B35" t="str">
            <v>Total DPOF</v>
          </cell>
          <cell r="D35">
            <v>3629926</v>
          </cell>
          <cell r="E35">
            <v>55601.619999999995</v>
          </cell>
          <cell r="F35">
            <v>3685527.62</v>
          </cell>
        </row>
        <row r="36">
          <cell r="A36" t="str">
            <v>T03.01</v>
          </cell>
          <cell r="B36" t="str">
            <v>DLA-SDS</v>
          </cell>
          <cell r="D36">
            <v>140623.89000000001</v>
          </cell>
          <cell r="E36">
            <v>0</v>
          </cell>
          <cell r="F36">
            <v>140623.89000000001</v>
          </cell>
        </row>
        <row r="37">
          <cell r="A37" t="str">
            <v>T03.02</v>
          </cell>
          <cell r="B37" t="str">
            <v>DLA-TSS</v>
          </cell>
          <cell r="D37">
            <v>32000.370000000003</v>
          </cell>
          <cell r="E37">
            <v>0</v>
          </cell>
          <cell r="F37">
            <v>32000.370000000003</v>
          </cell>
        </row>
        <row r="38">
          <cell r="A38" t="str">
            <v>T03.03</v>
          </cell>
          <cell r="B38" t="str">
            <v>DLA- Site Investigation</v>
          </cell>
          <cell r="D38">
            <v>1116.25</v>
          </cell>
          <cell r="E38">
            <v>0</v>
          </cell>
          <cell r="F38">
            <v>1116.25</v>
          </cell>
        </row>
        <row r="39">
          <cell r="A39" t="str">
            <v>T03.04</v>
          </cell>
          <cell r="B39" t="str">
            <v>DLA-MUDFA</v>
          </cell>
          <cell r="D39">
            <v>822570.21</v>
          </cell>
          <cell r="E39">
            <v>0</v>
          </cell>
          <cell r="F39">
            <v>822570.21</v>
          </cell>
        </row>
        <row r="40">
          <cell r="A40" t="str">
            <v>T03.05</v>
          </cell>
          <cell r="B40" t="str">
            <v>DLA-Network Rail / Scotrail</v>
          </cell>
          <cell r="D40">
            <v>114559.31999999998</v>
          </cell>
          <cell r="E40">
            <v>0</v>
          </cell>
          <cell r="F40">
            <v>114559.31999999998</v>
          </cell>
        </row>
        <row r="41">
          <cell r="A41" t="str">
            <v>T03.06</v>
          </cell>
          <cell r="B41" t="str">
            <v xml:space="preserve">DLA-JRC </v>
          </cell>
          <cell r="D41">
            <v>27382.82</v>
          </cell>
          <cell r="E41">
            <v>0</v>
          </cell>
          <cell r="F41">
            <v>27382.82</v>
          </cell>
        </row>
        <row r="42">
          <cell r="A42" t="str">
            <v>T03.07</v>
          </cell>
          <cell r="B42" t="str">
            <v>DLA-Infraco</v>
          </cell>
          <cell r="D42">
            <v>2761424</v>
          </cell>
          <cell r="E42">
            <v>32000</v>
          </cell>
          <cell r="F42">
            <v>2793424</v>
          </cell>
        </row>
        <row r="43">
          <cell r="A43" t="str">
            <v>T03.08</v>
          </cell>
          <cell r="B43" t="str">
            <v>DLA-Vehicles &amp; Driver supply contract</v>
          </cell>
          <cell r="D43">
            <v>471228.65</v>
          </cell>
          <cell r="E43">
            <v>0</v>
          </cell>
          <cell r="F43">
            <v>471228.65</v>
          </cell>
        </row>
        <row r="44">
          <cell r="A44" t="str">
            <v>T03.09</v>
          </cell>
          <cell r="B44" t="str">
            <v>DLA-BAA</v>
          </cell>
          <cell r="D44">
            <v>24212.739999999998</v>
          </cell>
          <cell r="E44">
            <v>0</v>
          </cell>
          <cell r="F44">
            <v>24212.739999999998</v>
          </cell>
        </row>
        <row r="45">
          <cell r="A45" t="str">
            <v>T03.10</v>
          </cell>
          <cell r="B45" t="str">
            <v>DLA-Land &amp; Property (3rd parties)</v>
          </cell>
          <cell r="D45">
            <v>25946.239999999998</v>
          </cell>
          <cell r="E45">
            <v>0</v>
          </cell>
          <cell r="F45">
            <v>25946.239999999998</v>
          </cell>
        </row>
        <row r="46">
          <cell r="A46" t="str">
            <v>T03.11</v>
          </cell>
          <cell r="B46" t="str">
            <v>DLA-Ticketing Agreements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T03.12</v>
          </cell>
          <cell r="B47" t="str">
            <v>DLA-DPOF</v>
          </cell>
          <cell r="D47">
            <v>96071.26</v>
          </cell>
          <cell r="E47">
            <v>0</v>
          </cell>
          <cell r="F47">
            <v>96071.26</v>
          </cell>
        </row>
        <row r="48">
          <cell r="A48" t="str">
            <v>T03.13</v>
          </cell>
          <cell r="B48" t="str">
            <v>DLA-Tram Netwk/Roads Interface</v>
          </cell>
          <cell r="D48">
            <v>22149.45</v>
          </cell>
          <cell r="E48">
            <v>0</v>
          </cell>
          <cell r="F48">
            <v>22149.45</v>
          </cell>
        </row>
        <row r="49">
          <cell r="A49" t="str">
            <v>T03.14</v>
          </cell>
          <cell r="B49" t="str">
            <v>DLA-EARL interface</v>
          </cell>
          <cell r="D49">
            <v>39217.39</v>
          </cell>
          <cell r="E49">
            <v>0</v>
          </cell>
          <cell r="F49">
            <v>39217.39</v>
          </cell>
        </row>
        <row r="50">
          <cell r="A50" t="str">
            <v>T03.15</v>
          </cell>
          <cell r="B50" t="str">
            <v>DLA-Commissioning Svcs Agmt</v>
          </cell>
          <cell r="D50">
            <v>6892.48</v>
          </cell>
          <cell r="E50">
            <v>0</v>
          </cell>
          <cell r="F50">
            <v>6892.48</v>
          </cell>
        </row>
        <row r="51">
          <cell r="A51" t="str">
            <v>T03.16</v>
          </cell>
          <cell r="B51" t="str">
            <v>OCIP</v>
          </cell>
          <cell r="D51">
            <v>27086.059999999998</v>
          </cell>
          <cell r="E51">
            <v>0</v>
          </cell>
          <cell r="F51">
            <v>27086.059999999998</v>
          </cell>
        </row>
        <row r="52">
          <cell r="A52" t="str">
            <v>T03.17</v>
          </cell>
          <cell r="B52" t="str">
            <v>Infraco Enabling</v>
          </cell>
          <cell r="D52">
            <v>4383</v>
          </cell>
          <cell r="E52">
            <v>0</v>
          </cell>
          <cell r="F52">
            <v>4383</v>
          </cell>
        </row>
        <row r="53">
          <cell r="A53" t="str">
            <v>T03.18</v>
          </cell>
          <cell r="B53" t="str">
            <v>HR Issues</v>
          </cell>
          <cell r="D53">
            <v>-0.31000000000005912</v>
          </cell>
          <cell r="E53">
            <v>0</v>
          </cell>
          <cell r="F53">
            <v>-0.31000000000005912</v>
          </cell>
        </row>
        <row r="54">
          <cell r="A54" t="str">
            <v>T03.19</v>
          </cell>
          <cell r="B54" t="str">
            <v>Mass Earthworks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T03.19.01</v>
          </cell>
          <cell r="B55" t="str">
            <v>DLA - HSQE</v>
          </cell>
          <cell r="D55">
            <v>9022.5999999999985</v>
          </cell>
          <cell r="E55">
            <v>0</v>
          </cell>
          <cell r="F55">
            <v>9022.5999999999985</v>
          </cell>
        </row>
        <row r="56">
          <cell r="A56" t="str">
            <v>T03.19.02</v>
          </cell>
          <cell r="B56" t="str">
            <v>DLA - Governance</v>
          </cell>
          <cell r="D56">
            <v>97321.66</v>
          </cell>
          <cell r="E56">
            <v>0</v>
          </cell>
          <cell r="F56">
            <v>97321.66</v>
          </cell>
        </row>
        <row r="57">
          <cell r="A57" t="str">
            <v>T03.19.03</v>
          </cell>
          <cell r="B57" t="str">
            <v>DLA - CEC Interface</v>
          </cell>
          <cell r="D57">
            <v>15614.35</v>
          </cell>
          <cell r="E57">
            <v>0</v>
          </cell>
          <cell r="F57">
            <v>15614.35</v>
          </cell>
        </row>
        <row r="58">
          <cell r="A58" t="str">
            <v>T03.19.04</v>
          </cell>
          <cell r="B58" t="str">
            <v>DLA - Misc Procurement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T03.19.05</v>
          </cell>
          <cell r="B59" t="str">
            <v>DLA - DRP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T03.19.06</v>
          </cell>
          <cell r="B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T03.19.07</v>
          </cell>
          <cell r="B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T03.19.08</v>
          </cell>
          <cell r="B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T03.19.09</v>
          </cell>
          <cell r="B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T03.19.10</v>
          </cell>
          <cell r="B64" t="str">
            <v>DLA - Reserve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T03.01-19</v>
          </cell>
          <cell r="B65" t="str">
            <v>DLA</v>
          </cell>
          <cell r="D65">
            <v>4738822.4300000006</v>
          </cell>
          <cell r="E65">
            <v>32000</v>
          </cell>
          <cell r="F65">
            <v>4770822.4300000006</v>
          </cell>
        </row>
        <row r="66">
          <cell r="A66" t="str">
            <v>T03.20</v>
          </cell>
          <cell r="B66" t="str">
            <v>D&amp;W-General Advice</v>
          </cell>
          <cell r="D66">
            <v>704900.77</v>
          </cell>
          <cell r="E66">
            <v>0</v>
          </cell>
          <cell r="F66">
            <v>704900.77</v>
          </cell>
        </row>
        <row r="67">
          <cell r="A67" t="str">
            <v>T03.21</v>
          </cell>
          <cell r="B67" t="str">
            <v>D&amp;W-TRO's</v>
          </cell>
          <cell r="D67">
            <v>555821</v>
          </cell>
          <cell r="E67">
            <v>0</v>
          </cell>
          <cell r="F67">
            <v>555821</v>
          </cell>
        </row>
        <row r="68">
          <cell r="A68" t="str">
            <v>T03.22</v>
          </cell>
          <cell r="B68" t="str">
            <v>D&amp;W-Property</v>
          </cell>
          <cell r="D68">
            <v>1215977</v>
          </cell>
          <cell r="E68">
            <v>5936</v>
          </cell>
          <cell r="F68">
            <v>1221913</v>
          </cell>
        </row>
        <row r="69">
          <cell r="A69" t="str">
            <v>T03.23</v>
          </cell>
          <cell r="B69" t="str">
            <v>D&amp;W-Planning Monitoring</v>
          </cell>
          <cell r="D69">
            <v>181253</v>
          </cell>
          <cell r="E69">
            <v>0</v>
          </cell>
          <cell r="F69">
            <v>181253</v>
          </cell>
        </row>
        <row r="70">
          <cell r="A70" t="str">
            <v>T03.24</v>
          </cell>
          <cell r="B70" t="str">
            <v>D&amp;W-TDWG</v>
          </cell>
          <cell r="D70">
            <v>85982</v>
          </cell>
          <cell r="E70">
            <v>0</v>
          </cell>
          <cell r="F70">
            <v>85982</v>
          </cell>
        </row>
        <row r="71">
          <cell r="A71" t="str">
            <v>T03.25</v>
          </cell>
          <cell r="B71" t="str">
            <v>D&amp;W -Public Realm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T03.26</v>
          </cell>
          <cell r="B72" t="str">
            <v>D&amp;W-Litigation</v>
          </cell>
          <cell r="D72">
            <v>10490</v>
          </cell>
          <cell r="E72">
            <v>0</v>
          </cell>
          <cell r="F72">
            <v>10490</v>
          </cell>
        </row>
        <row r="73">
          <cell r="A73" t="str">
            <v>T03.27</v>
          </cell>
          <cell r="B73" t="str">
            <v>D&amp;W-Secondments</v>
          </cell>
          <cell r="D73">
            <v>152123</v>
          </cell>
          <cell r="E73">
            <v>0</v>
          </cell>
          <cell r="F73">
            <v>152123</v>
          </cell>
        </row>
        <row r="74">
          <cell r="A74" t="str">
            <v>T03.28</v>
          </cell>
          <cell r="B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T03.29</v>
          </cell>
          <cell r="B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T03.30</v>
          </cell>
          <cell r="B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T03.31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T03.32</v>
          </cell>
          <cell r="B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T03.33</v>
          </cell>
          <cell r="B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T03.34</v>
          </cell>
          <cell r="B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T03.35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T03.20-35</v>
          </cell>
          <cell r="B82" t="str">
            <v>Subtotal D&amp;W</v>
          </cell>
          <cell r="D82">
            <v>2906546.77</v>
          </cell>
          <cell r="E82">
            <v>5936</v>
          </cell>
          <cell r="F82">
            <v>2912482.77</v>
          </cell>
        </row>
        <row r="83">
          <cell r="A83" t="str">
            <v>T03</v>
          </cell>
          <cell r="B83" t="str">
            <v>Total LEGALS</v>
          </cell>
          <cell r="D83">
            <v>7645369.2000000011</v>
          </cell>
          <cell r="E83">
            <v>37936</v>
          </cell>
          <cell r="F83">
            <v>7683305.2000000011</v>
          </cell>
        </row>
        <row r="84">
          <cell r="A84" t="str">
            <v>T04.01</v>
          </cell>
          <cell r="B84" t="str">
            <v>Design Services under SDS</v>
          </cell>
          <cell r="D84">
            <v>31008630</v>
          </cell>
          <cell r="E84">
            <v>-6031705</v>
          </cell>
          <cell r="F84">
            <v>24976925</v>
          </cell>
        </row>
        <row r="85">
          <cell r="A85" t="str">
            <v>T04.01.01</v>
          </cell>
          <cell r="B85" t="str">
            <v>Overall Value Main Works ( Unallocated )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T04.01.02</v>
          </cell>
          <cell r="B86" t="str">
            <v>Section 1 Newhaven Road to Haymarket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T04.01.03</v>
          </cell>
          <cell r="B87" t="str">
            <v>Section 2 Haymarket Corridor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T04.01.04</v>
          </cell>
          <cell r="B88" t="str">
            <v>Section 3 Haymarket to Granton Sq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T04.01.05</v>
          </cell>
          <cell r="B89" t="str">
            <v>Section 3 1B deduction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T04.01.06</v>
          </cell>
          <cell r="B90" t="str">
            <v>Section 4 Granton Sq to Newhaven Rd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T04.01.07</v>
          </cell>
          <cell r="B91" t="str">
            <v>Section 5 Roseburn Junction to Gogar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T04.01.08</v>
          </cell>
          <cell r="B92" t="str">
            <v>Section 6 Gogar Depot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T04.01.09</v>
          </cell>
          <cell r="B93" t="str">
            <v>Section 7 Gogar to Edinburgh Airport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T04.01.10</v>
          </cell>
          <cell r="B94" t="str">
            <v>Section 8 Ingliston West / Newbridge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T04.01.11</v>
          </cell>
          <cell r="B95" t="str">
            <v>MUDFA / Utilities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T04.01.12</v>
          </cell>
          <cell r="B96" t="str">
            <v>Claim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T04.01.13</v>
          </cell>
          <cell r="B97" t="str">
            <v>Variations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T04.01.14</v>
          </cell>
          <cell r="B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T04.01.15</v>
          </cell>
          <cell r="B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T04.01.16</v>
          </cell>
          <cell r="B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T04.01.17</v>
          </cell>
          <cell r="B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T04.01.18</v>
          </cell>
          <cell r="B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T04.01.19</v>
          </cell>
          <cell r="B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T04.01.20</v>
          </cell>
          <cell r="B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T04.02</v>
          </cell>
          <cell r="B105" t="str">
            <v>Site Investigation under SDS</v>
          </cell>
          <cell r="D105">
            <v>1415000</v>
          </cell>
          <cell r="E105">
            <v>0</v>
          </cell>
          <cell r="F105">
            <v>1415000</v>
          </cell>
        </row>
        <row r="106">
          <cell r="A106" t="str">
            <v>T04.03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T04.04</v>
          </cell>
          <cell r="B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T04.05</v>
          </cell>
          <cell r="B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T04.06</v>
          </cell>
          <cell r="B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T04.07</v>
          </cell>
          <cell r="B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T04.08</v>
          </cell>
          <cell r="B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T04.09</v>
          </cell>
          <cell r="B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T04.10</v>
          </cell>
          <cell r="B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T04</v>
          </cell>
          <cell r="B114" t="str">
            <v>Total SDS</v>
          </cell>
          <cell r="D114">
            <v>32423630</v>
          </cell>
          <cell r="E114">
            <v>-6031705</v>
          </cell>
          <cell r="F114">
            <v>26391925</v>
          </cell>
        </row>
        <row r="115">
          <cell r="A115" t="str">
            <v>T05.01</v>
          </cell>
          <cell r="B115" t="str">
            <v>Integrated Transport Model</v>
          </cell>
          <cell r="D115">
            <v>2655126</v>
          </cell>
          <cell r="E115">
            <v>44705</v>
          </cell>
          <cell r="F115">
            <v>2699831</v>
          </cell>
        </row>
        <row r="116">
          <cell r="A116" t="str">
            <v>T05.02</v>
          </cell>
          <cell r="B116" t="str">
            <v>Surveys (MM)</v>
          </cell>
          <cell r="D116">
            <v>165589</v>
          </cell>
          <cell r="E116">
            <v>0</v>
          </cell>
          <cell r="F116">
            <v>165589</v>
          </cell>
        </row>
        <row r="117">
          <cell r="A117" t="str">
            <v>T05.03</v>
          </cell>
          <cell r="B117" t="str">
            <v>Consultancy (Halcrow)</v>
          </cell>
          <cell r="D117">
            <v>9916</v>
          </cell>
          <cell r="E117">
            <v>0</v>
          </cell>
          <cell r="F117">
            <v>9916</v>
          </cell>
        </row>
        <row r="118">
          <cell r="A118" t="str">
            <v>T05.04</v>
          </cell>
          <cell r="B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T05.05</v>
          </cell>
          <cell r="B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T05.06</v>
          </cell>
          <cell r="B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T05.07</v>
          </cell>
          <cell r="B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T05.08</v>
          </cell>
          <cell r="B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T05.09</v>
          </cell>
          <cell r="B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T05.10</v>
          </cell>
          <cell r="B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T05</v>
          </cell>
          <cell r="B125" t="str">
            <v>Total JRC</v>
          </cell>
          <cell r="D125">
            <v>2830631</v>
          </cell>
          <cell r="E125">
            <v>44705</v>
          </cell>
          <cell r="F125">
            <v>2875336</v>
          </cell>
        </row>
        <row r="126">
          <cell r="A126" t="str">
            <v>T06.01</v>
          </cell>
          <cell r="B126" t="str">
            <v>Technical Services</v>
          </cell>
          <cell r="D126">
            <v>11149086</v>
          </cell>
          <cell r="E126">
            <v>97650.209999999992</v>
          </cell>
          <cell r="F126">
            <v>11246736.210000001</v>
          </cell>
        </row>
        <row r="127">
          <cell r="A127" t="str">
            <v>T06.02</v>
          </cell>
          <cell r="B127" t="str">
            <v>Land agreement/negotiations</v>
          </cell>
          <cell r="D127">
            <v>113000</v>
          </cell>
          <cell r="E127">
            <v>0</v>
          </cell>
          <cell r="F127">
            <v>113000</v>
          </cell>
        </row>
        <row r="128">
          <cell r="A128" t="str">
            <v>T06.04</v>
          </cell>
          <cell r="B128" t="str">
            <v>TSS Second to CEC-Approvals support</v>
          </cell>
          <cell r="D128">
            <v>92381</v>
          </cell>
          <cell r="E128">
            <v>0</v>
          </cell>
          <cell r="F128">
            <v>92381</v>
          </cell>
        </row>
        <row r="129">
          <cell r="A129" t="str">
            <v>T06.05</v>
          </cell>
          <cell r="B129" t="str">
            <v>T&amp;T Costs</v>
          </cell>
          <cell r="D129">
            <v>81176.989999999991</v>
          </cell>
          <cell r="E129">
            <v>0</v>
          </cell>
          <cell r="F129">
            <v>81176.989999999991</v>
          </cell>
        </row>
        <row r="130">
          <cell r="A130" t="str">
            <v>T06.01-03</v>
          </cell>
          <cell r="B130" t="str">
            <v>Subtotal TSS</v>
          </cell>
          <cell r="D130">
            <v>11435643.99</v>
          </cell>
          <cell r="E130">
            <v>97650.209999999992</v>
          </cell>
          <cell r="F130">
            <v>11533294.200000001</v>
          </cell>
        </row>
        <row r="131">
          <cell r="A131" t="str">
            <v>T06.03</v>
          </cell>
          <cell r="B131" t="str">
            <v>CEC staff costs</v>
          </cell>
          <cell r="D131">
            <v>3392953</v>
          </cell>
          <cell r="E131">
            <v>42500</v>
          </cell>
          <cell r="F131">
            <v>3435453</v>
          </cell>
        </row>
        <row r="132">
          <cell r="A132" t="str">
            <v>T06.03a</v>
          </cell>
          <cell r="B132" t="str">
            <v>Subtotal CEC</v>
          </cell>
          <cell r="D132">
            <v>3392953</v>
          </cell>
          <cell r="E132">
            <v>42500</v>
          </cell>
          <cell r="F132">
            <v>3435453</v>
          </cell>
        </row>
        <row r="133">
          <cell r="A133" t="str">
            <v>T06</v>
          </cell>
          <cell r="B133" t="str">
            <v>Total TSS and CEC</v>
          </cell>
          <cell r="D133">
            <v>14828596.99</v>
          </cell>
          <cell r="E133">
            <v>140150.21</v>
          </cell>
          <cell r="F133">
            <v>14968747.200000001</v>
          </cell>
        </row>
        <row r="134">
          <cell r="A134" t="str">
            <v>T07.01</v>
          </cell>
          <cell r="B134" t="str">
            <v>Consultancies</v>
          </cell>
          <cell r="D134">
            <v>20521</v>
          </cell>
          <cell r="E134">
            <v>0</v>
          </cell>
          <cell r="F134">
            <v>20521</v>
          </cell>
        </row>
        <row r="135">
          <cell r="A135" t="str">
            <v>T07.02</v>
          </cell>
          <cell r="B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T07.03</v>
          </cell>
          <cell r="B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T07.04</v>
          </cell>
          <cell r="B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T07.05</v>
          </cell>
          <cell r="B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T07</v>
          </cell>
          <cell r="B139" t="str">
            <v>Total UTILITIES</v>
          </cell>
          <cell r="D139">
            <v>20521</v>
          </cell>
          <cell r="E139">
            <v>0</v>
          </cell>
          <cell r="F139">
            <v>20521</v>
          </cell>
        </row>
        <row r="140">
          <cell r="A140" t="str">
            <v>T08.01</v>
          </cell>
          <cell r="B140" t="str">
            <v>Tech. Advisors-Parl.Support</v>
          </cell>
          <cell r="D140">
            <v>268643</v>
          </cell>
          <cell r="E140">
            <v>0</v>
          </cell>
          <cell r="F140">
            <v>268643</v>
          </cell>
        </row>
        <row r="141">
          <cell r="A141" t="str">
            <v>T08.02</v>
          </cell>
          <cell r="B141" t="str">
            <v>Tech. Advisors-Parl.Support-PM</v>
          </cell>
          <cell r="D141">
            <v>29383</v>
          </cell>
          <cell r="E141">
            <v>0</v>
          </cell>
          <cell r="F141">
            <v>29383</v>
          </cell>
        </row>
        <row r="142">
          <cell r="A142" t="str">
            <v>T08.03</v>
          </cell>
          <cell r="B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T08.04</v>
          </cell>
          <cell r="B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T08.05</v>
          </cell>
          <cell r="B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T08</v>
          </cell>
          <cell r="B145" t="str">
            <v>Total DESIGN SUPPORT</v>
          </cell>
          <cell r="D145">
            <v>298026</v>
          </cell>
          <cell r="E145">
            <v>0</v>
          </cell>
          <cell r="F145">
            <v>298026</v>
          </cell>
        </row>
        <row r="146">
          <cell r="A146" t="str">
            <v>T09.01.01</v>
          </cell>
          <cell r="B146" t="str">
            <v>Network Rail - FDA Work Contract 1</v>
          </cell>
          <cell r="D146">
            <v>217378.35000000009</v>
          </cell>
          <cell r="E146">
            <v>0</v>
          </cell>
          <cell r="F146">
            <v>217378.35000000009</v>
          </cell>
        </row>
        <row r="147">
          <cell r="A147" t="str">
            <v>T09.01.02</v>
          </cell>
          <cell r="B147" t="str">
            <v>Network Rail - Basic Implementation Agreement</v>
          </cell>
          <cell r="D147">
            <v>114517.49</v>
          </cell>
          <cell r="E147">
            <v>0</v>
          </cell>
          <cell r="F147">
            <v>114517.49</v>
          </cell>
        </row>
        <row r="148">
          <cell r="A148" t="str">
            <v>T09.02</v>
          </cell>
          <cell r="B148" t="str">
            <v>BAA legal costs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T09.03</v>
          </cell>
          <cell r="B149" t="str">
            <v>Network Rail - Asset Protection Agreement</v>
          </cell>
          <cell r="D149">
            <v>1757092</v>
          </cell>
          <cell r="E149">
            <v>175800.01</v>
          </cell>
          <cell r="F149">
            <v>1932892.01</v>
          </cell>
        </row>
        <row r="150">
          <cell r="A150" t="str">
            <v>T19.07.01</v>
          </cell>
          <cell r="B150" t="str">
            <v>Network Rail - Development Services Agreement</v>
          </cell>
          <cell r="D150">
            <v>214954.25</v>
          </cell>
          <cell r="E150">
            <v>0</v>
          </cell>
          <cell r="F150">
            <v>214954.25</v>
          </cell>
        </row>
        <row r="151">
          <cell r="A151" t="str">
            <v>T19.07.02</v>
          </cell>
          <cell r="B151" t="str">
            <v>Network Rail - Immunisation Implementation</v>
          </cell>
          <cell r="D151">
            <v>0.40000000000009095</v>
          </cell>
          <cell r="E151">
            <v>0</v>
          </cell>
          <cell r="F151">
            <v>0.40000000000009095</v>
          </cell>
        </row>
        <row r="152">
          <cell r="A152" t="str">
            <v>T19.07.03</v>
          </cell>
          <cell r="B152" t="str">
            <v>Network Rail - Others</v>
          </cell>
          <cell r="D152">
            <v>9219.1699999999837</v>
          </cell>
          <cell r="E152">
            <v>0</v>
          </cell>
          <cell r="F152">
            <v>9219.1699999999837</v>
          </cell>
        </row>
        <row r="153">
          <cell r="A153" t="str">
            <v>T09</v>
          </cell>
          <cell r="B153" t="str">
            <v>Total 3RD PARTY NEGOTIATIONS</v>
          </cell>
          <cell r="D153">
            <v>2313161.6599999997</v>
          </cell>
          <cell r="E153">
            <v>175800.01</v>
          </cell>
          <cell r="F153">
            <v>2488961.67</v>
          </cell>
        </row>
        <row r="154">
          <cell r="A154" t="str">
            <v>T10.01</v>
          </cell>
          <cell r="B154" t="str">
            <v>D&amp;W (10.01 &amp;11.01)</v>
          </cell>
          <cell r="D154">
            <v>25843</v>
          </cell>
          <cell r="E154">
            <v>0</v>
          </cell>
          <cell r="F154">
            <v>25843</v>
          </cell>
        </row>
        <row r="155">
          <cell r="A155" t="str">
            <v>T10.02</v>
          </cell>
          <cell r="B155" t="str">
            <v>Advisors (Colliers / DV)</v>
          </cell>
          <cell r="D155">
            <v>206221</v>
          </cell>
          <cell r="E155">
            <v>2131</v>
          </cell>
          <cell r="F155">
            <v>208352</v>
          </cell>
        </row>
        <row r="156">
          <cell r="A156" t="str">
            <v>T10.03</v>
          </cell>
          <cell r="B156" t="str">
            <v>Technical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T10.04</v>
          </cell>
          <cell r="B157" t="str">
            <v>Advance Purchases 05/06 (Fees)</v>
          </cell>
          <cell r="D157">
            <v>60181</v>
          </cell>
          <cell r="E157">
            <v>0</v>
          </cell>
          <cell r="F157">
            <v>60181</v>
          </cell>
        </row>
        <row r="158">
          <cell r="A158" t="str">
            <v>T10.05.01</v>
          </cell>
          <cell r="B158" t="str">
            <v>Advance Purchases (GVD)</v>
          </cell>
          <cell r="D158">
            <v>13081432.039999999</v>
          </cell>
          <cell r="E158">
            <v>2827998.7700000014</v>
          </cell>
          <cell r="F158">
            <v>15909430.810000001</v>
          </cell>
        </row>
        <row r="159">
          <cell r="A159" t="str">
            <v>T10.05.02</v>
          </cell>
          <cell r="B159" t="str">
            <v>Advance Purchases (gifted / free issue)</v>
          </cell>
          <cell r="D159">
            <v>0</v>
          </cell>
          <cell r="E159">
            <v>4807286</v>
          </cell>
          <cell r="F159">
            <v>4807286</v>
          </cell>
        </row>
        <row r="160">
          <cell r="A160" t="str">
            <v>T10.05.07</v>
          </cell>
          <cell r="B160" t="str">
            <v>Misc Land Costs</v>
          </cell>
          <cell r="D160">
            <v>178678</v>
          </cell>
          <cell r="E160">
            <v>0</v>
          </cell>
          <cell r="F160">
            <v>178678</v>
          </cell>
        </row>
        <row r="161">
          <cell r="A161" t="str">
            <v>T10.05.03</v>
          </cell>
          <cell r="B161" t="str">
            <v>BAA Contractor Costs</v>
          </cell>
          <cell r="D161">
            <v>625305</v>
          </cell>
          <cell r="E161">
            <v>0</v>
          </cell>
          <cell r="F161">
            <v>625305</v>
          </cell>
        </row>
        <row r="162">
          <cell r="A162" t="str">
            <v>T10.05.04</v>
          </cell>
          <cell r="B162" t="str">
            <v>BAA PM costs</v>
          </cell>
          <cell r="D162">
            <v>361358</v>
          </cell>
          <cell r="E162">
            <v>10000</v>
          </cell>
          <cell r="F162">
            <v>371358</v>
          </cell>
        </row>
        <row r="163">
          <cell r="A163" t="str">
            <v>T10.05.05</v>
          </cell>
          <cell r="B163" t="str">
            <v>BAA Utilities</v>
          </cell>
          <cell r="D163">
            <v>150000</v>
          </cell>
          <cell r="E163">
            <v>0</v>
          </cell>
          <cell r="F163">
            <v>150000</v>
          </cell>
        </row>
        <row r="164">
          <cell r="A164" t="str">
            <v>T10.05.06</v>
          </cell>
          <cell r="B164" t="str">
            <v>BAA Infraco</v>
          </cell>
          <cell r="D164">
            <v>0</v>
          </cell>
          <cell r="E164">
            <v>0</v>
          </cell>
          <cell r="F164">
            <v>0</v>
          </cell>
        </row>
        <row r="165">
          <cell r="A165" t="str">
            <v>T10.05.08</v>
          </cell>
          <cell r="B165" t="str">
            <v>Haymarket station compensation</v>
          </cell>
          <cell r="D165">
            <v>165488.56</v>
          </cell>
          <cell r="E165">
            <v>722715</v>
          </cell>
          <cell r="F165">
            <v>888203.56</v>
          </cell>
        </row>
        <row r="166">
          <cell r="A166" t="str">
            <v>T10.05.09</v>
          </cell>
          <cell r="B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 t="str">
            <v>T10.05.10</v>
          </cell>
          <cell r="B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 t="str">
            <v>T10.01-.05</v>
          </cell>
          <cell r="B168" t="str">
            <v>Subtotal Land</v>
          </cell>
          <cell r="D168">
            <v>14854506.6</v>
          </cell>
          <cell r="E168">
            <v>8370130.7700000014</v>
          </cell>
          <cell r="F168">
            <v>23224637.370000001</v>
          </cell>
        </row>
        <row r="169">
          <cell r="A169" t="str">
            <v>T10.06.01</v>
          </cell>
          <cell r="B169" t="str">
            <v>Business Support Primary payment</v>
          </cell>
          <cell r="D169">
            <v>1651848.42</v>
          </cell>
          <cell r="E169">
            <v>0</v>
          </cell>
          <cell r="F169">
            <v>1651848.42</v>
          </cell>
        </row>
        <row r="170">
          <cell r="A170" t="str">
            <v>T10.06.02</v>
          </cell>
          <cell r="B170" t="str">
            <v>Business Support Enhanced payment</v>
          </cell>
          <cell r="D170">
            <v>0</v>
          </cell>
          <cell r="E170">
            <v>0</v>
          </cell>
          <cell r="F170">
            <v>0</v>
          </cell>
        </row>
        <row r="171">
          <cell r="A171" t="str">
            <v>T10.06.03</v>
          </cell>
          <cell r="B171" t="str">
            <v>Business Support Admin</v>
          </cell>
          <cell r="D171">
            <v>44698.86</v>
          </cell>
          <cell r="E171">
            <v>0</v>
          </cell>
          <cell r="F171">
            <v>44698.86</v>
          </cell>
        </row>
        <row r="172">
          <cell r="A172" t="str">
            <v>T10.06.04</v>
          </cell>
          <cell r="B172" t="str">
            <v>Sundry costs</v>
          </cell>
          <cell r="D172">
            <v>0</v>
          </cell>
          <cell r="E172">
            <v>0</v>
          </cell>
          <cell r="F172">
            <v>0</v>
          </cell>
        </row>
        <row r="173">
          <cell r="A173" t="str">
            <v>T10.06.05</v>
          </cell>
          <cell r="B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 t="str">
            <v>T10.06.06</v>
          </cell>
          <cell r="B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 t="str">
            <v>T10.06.07</v>
          </cell>
          <cell r="B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A176" t="str">
            <v>T10.06.08</v>
          </cell>
          <cell r="B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A177" t="str">
            <v>T10.06.09</v>
          </cell>
          <cell r="B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 t="str">
            <v>T10.06.10</v>
          </cell>
          <cell r="B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 t="str">
            <v>T10.06</v>
          </cell>
          <cell r="B179" t="str">
            <v>Subtotal Business Support</v>
          </cell>
          <cell r="D179">
            <v>1696547.28</v>
          </cell>
          <cell r="E179">
            <v>0</v>
          </cell>
          <cell r="F179">
            <v>1696547.28</v>
          </cell>
        </row>
        <row r="180">
          <cell r="A180" t="str">
            <v>T10.07</v>
          </cell>
          <cell r="B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A181" t="str">
            <v>T10.08</v>
          </cell>
          <cell r="B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 t="str">
            <v>T10.09</v>
          </cell>
          <cell r="B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A183" t="str">
            <v>T10.10</v>
          </cell>
          <cell r="B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T10.11</v>
          </cell>
          <cell r="B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T10.12</v>
          </cell>
          <cell r="B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T10.13</v>
          </cell>
          <cell r="B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T10.07-13</v>
          </cell>
          <cell r="B187" t="str">
            <v>Subtotal Other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T10</v>
          </cell>
          <cell r="B188" t="str">
            <v>Total LAND &amp; PROPERTY</v>
          </cell>
          <cell r="D188">
            <v>16551053.879999999</v>
          </cell>
          <cell r="E188">
            <v>8370130.7700000014</v>
          </cell>
          <cell r="F188">
            <v>24921184.649999999</v>
          </cell>
        </row>
        <row r="189">
          <cell r="A189" t="str">
            <v>T11.01</v>
          </cell>
          <cell r="B189" t="str">
            <v>Legal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T11.02</v>
          </cell>
          <cell r="B190" t="str">
            <v>TRO's - Technnical</v>
          </cell>
          <cell r="D190">
            <v>1313</v>
          </cell>
          <cell r="E190">
            <v>0</v>
          </cell>
          <cell r="F190">
            <v>1313</v>
          </cell>
        </row>
        <row r="191">
          <cell r="A191" t="str">
            <v>T11.03</v>
          </cell>
          <cell r="B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T11.04</v>
          </cell>
          <cell r="B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T11.05</v>
          </cell>
          <cell r="B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T11.06</v>
          </cell>
          <cell r="B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T11.07</v>
          </cell>
          <cell r="B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T11.08</v>
          </cell>
          <cell r="B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T11.09</v>
          </cell>
          <cell r="B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T11.10</v>
          </cell>
          <cell r="B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T11</v>
          </cell>
          <cell r="B199" t="str">
            <v>Total TROs</v>
          </cell>
          <cell r="D199">
            <v>1313</v>
          </cell>
          <cell r="E199">
            <v>0</v>
          </cell>
          <cell r="F199">
            <v>1313</v>
          </cell>
        </row>
        <row r="200">
          <cell r="A200" t="str">
            <v>T12.01</v>
          </cell>
          <cell r="B200" t="str">
            <v>Fees / production Items - WS</v>
          </cell>
          <cell r="D200">
            <v>808154.11</v>
          </cell>
          <cell r="E200">
            <v>0</v>
          </cell>
          <cell r="F200">
            <v>808154.11</v>
          </cell>
        </row>
        <row r="201">
          <cell r="A201" t="str">
            <v>T12.02</v>
          </cell>
          <cell r="B201" t="str">
            <v>Fees / production Items - MH</v>
          </cell>
          <cell r="D201">
            <v>440767.92</v>
          </cell>
          <cell r="E201">
            <v>0</v>
          </cell>
          <cell r="F201">
            <v>440767.92</v>
          </cell>
        </row>
        <row r="202">
          <cell r="A202" t="str">
            <v>T12.03</v>
          </cell>
          <cell r="B202" t="str">
            <v>Tram branding</v>
          </cell>
          <cell r="D202">
            <v>38060.39</v>
          </cell>
          <cell r="E202">
            <v>0</v>
          </cell>
          <cell r="F202">
            <v>38060.39</v>
          </cell>
        </row>
        <row r="203">
          <cell r="A203" t="str">
            <v>T12.04</v>
          </cell>
          <cell r="B203" t="str">
            <v>PR Support</v>
          </cell>
          <cell r="D203">
            <v>20381</v>
          </cell>
          <cell r="E203">
            <v>0</v>
          </cell>
          <cell r="F203">
            <v>20381</v>
          </cell>
        </row>
        <row r="204">
          <cell r="A204" t="str">
            <v>T12.05</v>
          </cell>
          <cell r="B204" t="str">
            <v>Business development and marketing</v>
          </cell>
          <cell r="D204">
            <v>10546.25</v>
          </cell>
          <cell r="E204">
            <v>0</v>
          </cell>
          <cell r="F204">
            <v>10546.25</v>
          </cell>
        </row>
        <row r="205">
          <cell r="A205" t="str">
            <v>T12.06</v>
          </cell>
          <cell r="B205" t="str">
            <v>Media monitoring</v>
          </cell>
          <cell r="D205">
            <v>13059</v>
          </cell>
          <cell r="E205">
            <v>0</v>
          </cell>
          <cell r="F205">
            <v>13059</v>
          </cell>
        </row>
        <row r="206">
          <cell r="A206" t="str">
            <v>T12.07</v>
          </cell>
          <cell r="B206" t="str">
            <v>Media training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T12.08</v>
          </cell>
          <cell r="B207" t="str">
            <v>Promotional materials</v>
          </cell>
          <cell r="D207">
            <v>143525</v>
          </cell>
          <cell r="E207">
            <v>0</v>
          </cell>
          <cell r="F207">
            <v>143525</v>
          </cell>
        </row>
        <row r="208">
          <cell r="A208" t="str">
            <v>T12.09</v>
          </cell>
          <cell r="B208" t="str">
            <v>Websites</v>
          </cell>
          <cell r="D208">
            <v>25931</v>
          </cell>
          <cell r="E208">
            <v>0</v>
          </cell>
          <cell r="F208">
            <v>25931</v>
          </cell>
        </row>
        <row r="209">
          <cell r="A209" t="str">
            <v>T12.10</v>
          </cell>
          <cell r="B209" t="str">
            <v>Events including Edinburgh Fringe</v>
          </cell>
          <cell r="D209">
            <v>16115</v>
          </cell>
          <cell r="E209">
            <v>0</v>
          </cell>
          <cell r="F209">
            <v>16115</v>
          </cell>
        </row>
        <row r="210">
          <cell r="A210" t="str">
            <v>T12.11</v>
          </cell>
          <cell r="B210" t="str">
            <v>Advertising</v>
          </cell>
          <cell r="D210">
            <v>54770</v>
          </cell>
          <cell r="E210">
            <v>0</v>
          </cell>
          <cell r="F210">
            <v>54770</v>
          </cell>
        </row>
        <row r="211">
          <cell r="A211" t="str">
            <v>T12.12</v>
          </cell>
          <cell r="B211" t="str">
            <v>Internal communications</v>
          </cell>
          <cell r="D211">
            <v>8571</v>
          </cell>
          <cell r="E211">
            <v>0</v>
          </cell>
          <cell r="F211">
            <v>8571</v>
          </cell>
        </row>
        <row r="212">
          <cell r="A212" t="str">
            <v>T12.23</v>
          </cell>
          <cell r="B212" t="str">
            <v>Sponsorship</v>
          </cell>
          <cell r="D212">
            <v>17225</v>
          </cell>
          <cell r="E212">
            <v>0</v>
          </cell>
          <cell r="F212">
            <v>17225</v>
          </cell>
        </row>
        <row r="213">
          <cell r="A213" t="str">
            <v>T12.24</v>
          </cell>
          <cell r="B213" t="str">
            <v>Communication consultancy services</v>
          </cell>
          <cell r="D213">
            <v>172019</v>
          </cell>
          <cell r="E213">
            <v>37137</v>
          </cell>
          <cell r="F213">
            <v>209156</v>
          </cell>
        </row>
        <row r="214">
          <cell r="A214" t="str">
            <v>T12.25</v>
          </cell>
          <cell r="B214" t="str">
            <v>Sundries</v>
          </cell>
          <cell r="D214">
            <v>340</v>
          </cell>
          <cell r="E214">
            <v>0</v>
          </cell>
          <cell r="F214">
            <v>340</v>
          </cell>
        </row>
        <row r="215">
          <cell r="A215" t="str">
            <v>T12.26</v>
          </cell>
          <cell r="B215" t="str">
            <v>Princes Street Costs</v>
          </cell>
          <cell r="D215">
            <v>145062</v>
          </cell>
          <cell r="E215">
            <v>0</v>
          </cell>
          <cell r="F215">
            <v>145062</v>
          </cell>
        </row>
        <row r="216">
          <cell r="A216" t="str">
            <v>T12.27</v>
          </cell>
          <cell r="B216" t="str">
            <v>Public Information</v>
          </cell>
          <cell r="D216">
            <v>149247</v>
          </cell>
          <cell r="E216">
            <v>0</v>
          </cell>
          <cell r="F216">
            <v>149247</v>
          </cell>
        </row>
        <row r="217">
          <cell r="A217" t="str">
            <v>T12.28</v>
          </cell>
          <cell r="B217" t="str">
            <v>Team Costs</v>
          </cell>
          <cell r="D217">
            <v>5315</v>
          </cell>
          <cell r="E217">
            <v>0</v>
          </cell>
          <cell r="F217">
            <v>5315</v>
          </cell>
        </row>
        <row r="218">
          <cell r="A218" t="str">
            <v>T12.29</v>
          </cell>
          <cell r="B218" t="str">
            <v>External Resources</v>
          </cell>
          <cell r="D218">
            <v>417389</v>
          </cell>
          <cell r="E218">
            <v>0</v>
          </cell>
          <cell r="F218">
            <v>417389</v>
          </cell>
        </row>
        <row r="219">
          <cell r="A219" t="str">
            <v>T12.30</v>
          </cell>
          <cell r="B219" t="str">
            <v>Festival - dressing the city (CEC funded)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T12.31</v>
          </cell>
          <cell r="B220" t="str">
            <v>Winter Festival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T12.32</v>
          </cell>
          <cell r="B221" t="str">
            <v>Preparing for Operations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T12.33</v>
          </cell>
          <cell r="B222" t="str">
            <v>Tram Shop</v>
          </cell>
          <cell r="D222">
            <v>55703</v>
          </cell>
          <cell r="E222">
            <v>0</v>
          </cell>
          <cell r="F222">
            <v>55703</v>
          </cell>
        </row>
        <row r="223">
          <cell r="A223" t="str">
            <v>T12.34</v>
          </cell>
          <cell r="B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T12.35</v>
          </cell>
          <cell r="B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T12.36</v>
          </cell>
          <cell r="B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T12.37</v>
          </cell>
          <cell r="B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T12.38</v>
          </cell>
          <cell r="B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T12.39</v>
          </cell>
          <cell r="B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T12.40</v>
          </cell>
          <cell r="B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T12.01-12,23-40</v>
          </cell>
          <cell r="B230" t="str">
            <v>Subtotal Communications</v>
          </cell>
          <cell r="D230">
            <v>2542180.67</v>
          </cell>
          <cell r="E230">
            <v>37137</v>
          </cell>
          <cell r="F230">
            <v>2579317.67</v>
          </cell>
        </row>
        <row r="231">
          <cell r="A231" t="str">
            <v>T12.13</v>
          </cell>
          <cell r="B231" t="str">
            <v>S/H – Wider Community Consultations</v>
          </cell>
          <cell r="D231">
            <v>36265.440000000002</v>
          </cell>
          <cell r="E231">
            <v>0</v>
          </cell>
          <cell r="F231">
            <v>36265.440000000002</v>
          </cell>
        </row>
        <row r="232">
          <cell r="A232" t="str">
            <v>T12.14</v>
          </cell>
          <cell r="B232" t="str">
            <v>S/H – Events</v>
          </cell>
          <cell r="D232">
            <v>17028</v>
          </cell>
          <cell r="E232">
            <v>0</v>
          </cell>
          <cell r="F232">
            <v>17028</v>
          </cell>
        </row>
        <row r="233">
          <cell r="A233" t="str">
            <v>T12.15</v>
          </cell>
          <cell r="B233" t="str">
            <v>S/H – Open for Business</v>
          </cell>
          <cell r="D233">
            <v>618060</v>
          </cell>
          <cell r="E233">
            <v>14096</v>
          </cell>
          <cell r="F233">
            <v>632156</v>
          </cell>
        </row>
        <row r="234">
          <cell r="A234" t="str">
            <v>T12.16</v>
          </cell>
          <cell r="B234" t="str">
            <v>S/H – Communications - MUDFA</v>
          </cell>
          <cell r="D234">
            <v>81786.66</v>
          </cell>
          <cell r="E234">
            <v>0</v>
          </cell>
          <cell r="F234">
            <v>81786.66</v>
          </cell>
        </row>
        <row r="235">
          <cell r="A235" t="str">
            <v>T12.17</v>
          </cell>
          <cell r="B235" t="str">
            <v>S/H – Communications - Infraco</v>
          </cell>
          <cell r="D235">
            <v>26634.659999999996</v>
          </cell>
          <cell r="E235">
            <v>0</v>
          </cell>
          <cell r="F235">
            <v>26634.659999999996</v>
          </cell>
        </row>
        <row r="236">
          <cell r="A236" t="str">
            <v>T12.18</v>
          </cell>
          <cell r="B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T12.19</v>
          </cell>
          <cell r="B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T12.20</v>
          </cell>
          <cell r="B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T12.21</v>
          </cell>
          <cell r="B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T12.22</v>
          </cell>
          <cell r="B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T12.13-22</v>
          </cell>
          <cell r="B241" t="str">
            <v>Subtotal Stakeholder</v>
          </cell>
          <cell r="D241">
            <v>779774.76</v>
          </cell>
          <cell r="E241">
            <v>14096</v>
          </cell>
          <cell r="F241">
            <v>793870.76</v>
          </cell>
        </row>
        <row r="242">
          <cell r="A242" t="str">
            <v>T12</v>
          </cell>
          <cell r="B242" t="str">
            <v>Total COMMS / MARKETING</v>
          </cell>
          <cell r="D242">
            <v>3321955.43</v>
          </cell>
          <cell r="E242">
            <v>51233</v>
          </cell>
          <cell r="F242">
            <v>3373188.43</v>
          </cell>
        </row>
        <row r="243">
          <cell r="A243" t="str">
            <v>T13.01</v>
          </cell>
          <cell r="B243" t="str">
            <v>Non Executive Board</v>
          </cell>
          <cell r="D243">
            <v>34352</v>
          </cell>
          <cell r="E243">
            <v>0</v>
          </cell>
          <cell r="F243">
            <v>34352</v>
          </cell>
        </row>
        <row r="244">
          <cell r="A244" t="str">
            <v>T13.02</v>
          </cell>
          <cell r="B244" t="str">
            <v>Search Fees</v>
          </cell>
          <cell r="D244">
            <v>5000</v>
          </cell>
          <cell r="E244">
            <v>0</v>
          </cell>
          <cell r="F244">
            <v>5000</v>
          </cell>
        </row>
        <row r="245">
          <cell r="A245" t="str">
            <v>T13.03</v>
          </cell>
          <cell r="B245" t="str">
            <v>Overheads</v>
          </cell>
          <cell r="D245">
            <v>2633691</v>
          </cell>
          <cell r="E245">
            <v>36153.846153846156</v>
          </cell>
          <cell r="F245">
            <v>2669844.846153846</v>
          </cell>
        </row>
        <row r="246">
          <cell r="A246" t="str">
            <v>T13.04</v>
          </cell>
          <cell r="B246" t="str">
            <v>Ticketing Machines</v>
          </cell>
          <cell r="D246">
            <v>93362</v>
          </cell>
          <cell r="E246">
            <v>0</v>
          </cell>
          <cell r="F246">
            <v>93362</v>
          </cell>
        </row>
        <row r="247">
          <cell r="A247" t="str">
            <v>T13.05</v>
          </cell>
          <cell r="B247" t="str">
            <v>Tram Display Costs</v>
          </cell>
          <cell r="D247">
            <v>22360.02</v>
          </cell>
          <cell r="E247">
            <v>0</v>
          </cell>
          <cell r="F247">
            <v>22360.02</v>
          </cell>
        </row>
        <row r="248">
          <cell r="A248" t="str">
            <v>T13.06</v>
          </cell>
          <cell r="B248" t="str">
            <v>Ocean Terminal Road Safety Event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T13</v>
          </cell>
          <cell r="B249" t="str">
            <v>Total TEL</v>
          </cell>
          <cell r="D249">
            <v>2788765.02</v>
          </cell>
          <cell r="E249">
            <v>36153.846153846156</v>
          </cell>
          <cell r="F249">
            <v>2824918.866153846</v>
          </cell>
        </row>
        <row r="250">
          <cell r="A250" t="str">
            <v>T19.01.26</v>
          </cell>
          <cell r="B250" t="str">
            <v>Maintenance mobilisation and spare parts</v>
          </cell>
          <cell r="D250">
            <v>662733.64</v>
          </cell>
          <cell r="E250">
            <v>0</v>
          </cell>
          <cell r="F250">
            <v>662733.64</v>
          </cell>
        </row>
        <row r="251">
          <cell r="A251" t="str">
            <v>T19.01.34</v>
          </cell>
          <cell r="B251" t="str">
            <v>Power for comissioning</v>
          </cell>
          <cell r="D251">
            <v>93202</v>
          </cell>
          <cell r="E251">
            <v>20000</v>
          </cell>
          <cell r="F251">
            <v>113202</v>
          </cell>
        </row>
        <row r="252">
          <cell r="A252" t="str">
            <v>T19.07.05</v>
          </cell>
          <cell r="B252" t="str">
            <v>Ticket machines</v>
          </cell>
          <cell r="D252">
            <v>51200</v>
          </cell>
          <cell r="E252">
            <v>0</v>
          </cell>
          <cell r="F252">
            <v>51200</v>
          </cell>
        </row>
        <row r="253">
          <cell r="A253" t="str">
            <v>T13a</v>
          </cell>
          <cell r="B253" t="str">
            <v>TEL - Project Costs</v>
          </cell>
          <cell r="D253">
            <v>807135.64</v>
          </cell>
          <cell r="E253">
            <v>20000</v>
          </cell>
          <cell r="F253">
            <v>827135.64</v>
          </cell>
        </row>
        <row r="254">
          <cell r="A254" t="str">
            <v>T14.01</v>
          </cell>
          <cell r="B254" t="str">
            <v>Operator Consultancy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T14.02</v>
          </cell>
          <cell r="B255" t="str">
            <v>Financial Consultancy</v>
          </cell>
          <cell r="D255">
            <v>174893</v>
          </cell>
          <cell r="E255">
            <v>0</v>
          </cell>
          <cell r="F255">
            <v>174893</v>
          </cell>
        </row>
        <row r="256">
          <cell r="A256" t="str">
            <v>T14.03</v>
          </cell>
          <cell r="B256" t="str">
            <v>WP1 modelling (FM)</v>
          </cell>
          <cell r="D256">
            <v>17184.03</v>
          </cell>
          <cell r="E256">
            <v>0</v>
          </cell>
          <cell r="F256">
            <v>17184.03</v>
          </cell>
        </row>
        <row r="257">
          <cell r="A257" t="str">
            <v>T14.04</v>
          </cell>
          <cell r="B257" t="str">
            <v>WP2 modelling (MVA)</v>
          </cell>
          <cell r="D257">
            <v>11148.390000000001</v>
          </cell>
          <cell r="E257">
            <v>0</v>
          </cell>
          <cell r="F257">
            <v>11148.390000000001</v>
          </cell>
        </row>
        <row r="258">
          <cell r="A258" t="str">
            <v>T14.05</v>
          </cell>
          <cell r="B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T14</v>
          </cell>
          <cell r="B259" t="str">
            <v>Total SERVICE INTEGRATION</v>
          </cell>
          <cell r="D259">
            <v>203225.42</v>
          </cell>
          <cell r="E259">
            <v>0</v>
          </cell>
          <cell r="F259">
            <v>203225.42</v>
          </cell>
        </row>
        <row r="260">
          <cell r="A260" t="str">
            <v>T15.01</v>
          </cell>
          <cell r="B260" t="str">
            <v>INFRACO (PUK)</v>
          </cell>
          <cell r="D260">
            <v>261851.55</v>
          </cell>
          <cell r="E260">
            <v>0</v>
          </cell>
          <cell r="F260">
            <v>261851.55</v>
          </cell>
        </row>
        <row r="261">
          <cell r="A261" t="str">
            <v>T15.02</v>
          </cell>
          <cell r="B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T15.03</v>
          </cell>
          <cell r="B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T15.04</v>
          </cell>
          <cell r="B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T15.05</v>
          </cell>
          <cell r="B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T15</v>
          </cell>
          <cell r="B265" t="str">
            <v>Total PUK</v>
          </cell>
          <cell r="D265">
            <v>261851.55</v>
          </cell>
          <cell r="E265">
            <v>0</v>
          </cell>
          <cell r="F265">
            <v>261851.55</v>
          </cell>
        </row>
        <row r="266">
          <cell r="A266" t="str">
            <v>T16.01</v>
          </cell>
          <cell r="B266" t="str">
            <v>Financial advisor 05/06</v>
          </cell>
          <cell r="D266">
            <v>285286</v>
          </cell>
          <cell r="E266">
            <v>0</v>
          </cell>
          <cell r="F266">
            <v>285286</v>
          </cell>
        </row>
        <row r="267">
          <cell r="A267" t="str">
            <v>T16.02</v>
          </cell>
          <cell r="B267" t="str">
            <v>Commercial advice</v>
          </cell>
          <cell r="D267">
            <v>11864</v>
          </cell>
          <cell r="E267">
            <v>0</v>
          </cell>
          <cell r="F267">
            <v>11864</v>
          </cell>
        </row>
        <row r="268">
          <cell r="A268" t="str">
            <v>T16.03</v>
          </cell>
          <cell r="B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 t="str">
            <v>T16.04</v>
          </cell>
          <cell r="B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 t="str">
            <v>T16.05</v>
          </cell>
          <cell r="B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T16</v>
          </cell>
          <cell r="B271" t="str">
            <v>Total FINANCIAL ADVISOR</v>
          </cell>
          <cell r="D271">
            <v>297150</v>
          </cell>
          <cell r="E271">
            <v>0</v>
          </cell>
          <cell r="F271">
            <v>297150</v>
          </cell>
        </row>
        <row r="272">
          <cell r="A272" t="str">
            <v>T17.01</v>
          </cell>
          <cell r="B272" t="str">
            <v>Insurance consultancy</v>
          </cell>
          <cell r="D272">
            <v>294670</v>
          </cell>
          <cell r="E272">
            <v>0</v>
          </cell>
          <cell r="F272">
            <v>294670</v>
          </cell>
        </row>
        <row r="273">
          <cell r="A273" t="str">
            <v>T17.02</v>
          </cell>
          <cell r="B273" t="str">
            <v>OCIP</v>
          </cell>
          <cell r="D273">
            <v>5241434</v>
          </cell>
          <cell r="E273">
            <v>-933355.08333333349</v>
          </cell>
          <cell r="F273">
            <v>4308078.916666666</v>
          </cell>
        </row>
        <row r="274">
          <cell r="A274" t="str">
            <v>T17.03</v>
          </cell>
          <cell r="B274" t="str">
            <v>Claims below deductible</v>
          </cell>
          <cell r="D274">
            <v>6111</v>
          </cell>
          <cell r="E274">
            <v>0</v>
          </cell>
          <cell r="F274">
            <v>6111</v>
          </cell>
        </row>
        <row r="275">
          <cell r="A275" t="str">
            <v>T17.04</v>
          </cell>
          <cell r="B275" t="str">
            <v>Insurance Claims professional fees</v>
          </cell>
          <cell r="D275">
            <v>64705</v>
          </cell>
          <cell r="E275">
            <v>3297.3</v>
          </cell>
          <cell r="F275">
            <v>68002.3</v>
          </cell>
        </row>
        <row r="276">
          <cell r="A276" t="str">
            <v>T17.05</v>
          </cell>
          <cell r="B276" t="str">
            <v>Recoverable insurance claims - MUDFA</v>
          </cell>
          <cell r="D276">
            <v>219791</v>
          </cell>
          <cell r="E276">
            <v>0</v>
          </cell>
          <cell r="F276">
            <v>219791</v>
          </cell>
        </row>
        <row r="277">
          <cell r="A277" t="str">
            <v>T17.06</v>
          </cell>
          <cell r="B277" t="str">
            <v>Non-recoverable insurance claims - MUDFA</v>
          </cell>
          <cell r="D277">
            <v>510</v>
          </cell>
          <cell r="E277">
            <v>0</v>
          </cell>
          <cell r="F277">
            <v>510</v>
          </cell>
        </row>
        <row r="278">
          <cell r="A278" t="str">
            <v>T17.07</v>
          </cell>
          <cell r="B278" t="str">
            <v>Recoverable insurance claims - Infraco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T17.08</v>
          </cell>
          <cell r="B279" t="str">
            <v>Non-recoverable insurance claims - Infraco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T17.09</v>
          </cell>
          <cell r="B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T17.10</v>
          </cell>
          <cell r="B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T17.11</v>
          </cell>
          <cell r="B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T17.12</v>
          </cell>
          <cell r="B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T17.13</v>
          </cell>
          <cell r="B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T17.14</v>
          </cell>
          <cell r="B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T17.15</v>
          </cell>
          <cell r="B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T17.16</v>
          </cell>
          <cell r="B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T17.17</v>
          </cell>
          <cell r="B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T17.18</v>
          </cell>
          <cell r="B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T17.19</v>
          </cell>
          <cell r="B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T17.20</v>
          </cell>
          <cell r="B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T17</v>
          </cell>
          <cell r="B292" t="str">
            <v>Total INSURANCE</v>
          </cell>
          <cell r="D292">
            <v>5827221</v>
          </cell>
          <cell r="E292">
            <v>-930057.78333333344</v>
          </cell>
          <cell r="F292">
            <v>4897163.2166666659</v>
          </cell>
        </row>
        <row r="293">
          <cell r="A293" t="str">
            <v>T01.12</v>
          </cell>
          <cell r="B293" t="str">
            <v>MUDFA Site Overheads</v>
          </cell>
          <cell r="D293">
            <v>27720</v>
          </cell>
          <cell r="E293">
            <v>0</v>
          </cell>
          <cell r="F293">
            <v>27720</v>
          </cell>
        </row>
        <row r="294">
          <cell r="A294" t="str">
            <v>T01.12</v>
          </cell>
          <cell r="B294" t="str">
            <v>MUDFA Site Overheads</v>
          </cell>
          <cell r="D294">
            <v>27720</v>
          </cell>
          <cell r="E294">
            <v>0</v>
          </cell>
          <cell r="F294">
            <v>27720</v>
          </cell>
        </row>
        <row r="295">
          <cell r="A295" t="str">
            <v>T18.01.01</v>
          </cell>
          <cell r="B295" t="str">
            <v>Pre-construction Services</v>
          </cell>
          <cell r="D295">
            <v>0</v>
          </cell>
          <cell r="E295">
            <v>8743</v>
          </cell>
          <cell r="F295">
            <v>8743</v>
          </cell>
        </row>
        <row r="296">
          <cell r="A296" t="str">
            <v>T18.01.02</v>
          </cell>
          <cell r="B296" t="str">
            <v>Contract prelims</v>
          </cell>
          <cell r="D296">
            <v>0</v>
          </cell>
          <cell r="E296">
            <v>7765360</v>
          </cell>
          <cell r="F296">
            <v>7765360</v>
          </cell>
        </row>
        <row r="297">
          <cell r="A297" t="str">
            <v>T18.01.03</v>
          </cell>
          <cell r="B297" t="str">
            <v>Section 1a</v>
          </cell>
          <cell r="D297">
            <v>0</v>
          </cell>
          <cell r="E297">
            <v>4932189</v>
          </cell>
          <cell r="F297">
            <v>4932189</v>
          </cell>
        </row>
        <row r="298">
          <cell r="A298" t="str">
            <v>T18.01.04</v>
          </cell>
          <cell r="B298" t="str">
            <v>Section 1b</v>
          </cell>
          <cell r="D298">
            <v>0</v>
          </cell>
          <cell r="E298">
            <v>1532632</v>
          </cell>
          <cell r="F298">
            <v>1532632</v>
          </cell>
        </row>
        <row r="299">
          <cell r="A299" t="str">
            <v>T18.01.05</v>
          </cell>
          <cell r="B299" t="str">
            <v>Section 1c</v>
          </cell>
          <cell r="D299">
            <v>0</v>
          </cell>
          <cell r="E299">
            <v>5316033</v>
          </cell>
          <cell r="F299">
            <v>5316033</v>
          </cell>
        </row>
        <row r="300">
          <cell r="A300" t="str">
            <v>T18.01.06</v>
          </cell>
          <cell r="B300" t="str">
            <v>Section 1d</v>
          </cell>
          <cell r="D300">
            <v>0</v>
          </cell>
          <cell r="E300">
            <v>3171887</v>
          </cell>
          <cell r="F300">
            <v>3171887</v>
          </cell>
        </row>
        <row r="301">
          <cell r="A301" t="str">
            <v>T18.01.07</v>
          </cell>
          <cell r="B301" t="str">
            <v>Section 2</v>
          </cell>
          <cell r="D301">
            <v>0</v>
          </cell>
          <cell r="E301">
            <v>2209689</v>
          </cell>
          <cell r="F301">
            <v>2209689</v>
          </cell>
        </row>
        <row r="302">
          <cell r="A302" t="str">
            <v>T18.01.08</v>
          </cell>
          <cell r="B302" t="str">
            <v>Section 3a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T18.01.09</v>
          </cell>
          <cell r="B303" t="str">
            <v>Section 3b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T18.01.10</v>
          </cell>
          <cell r="B304" t="str">
            <v>Section 3c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T18.01.11</v>
          </cell>
          <cell r="B305" t="str">
            <v>Section 4a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T18.01.12</v>
          </cell>
          <cell r="B306" t="str">
            <v>Section 4b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T18.01.13</v>
          </cell>
          <cell r="B307" t="str">
            <v>Section 5a</v>
          </cell>
          <cell r="D307">
            <v>0</v>
          </cell>
          <cell r="E307">
            <v>158424</v>
          </cell>
          <cell r="F307">
            <v>158424</v>
          </cell>
        </row>
        <row r="308">
          <cell r="A308" t="str">
            <v>T18.01.14</v>
          </cell>
          <cell r="B308" t="str">
            <v>Section 5b</v>
          </cell>
          <cell r="D308">
            <v>0</v>
          </cell>
          <cell r="E308">
            <v>601934</v>
          </cell>
          <cell r="F308">
            <v>601934</v>
          </cell>
        </row>
        <row r="309">
          <cell r="A309" t="str">
            <v>T18.01.15</v>
          </cell>
          <cell r="B309" t="str">
            <v>Section 5c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T18.01.16</v>
          </cell>
          <cell r="B310" t="str">
            <v>Section 6</v>
          </cell>
          <cell r="D310">
            <v>0</v>
          </cell>
          <cell r="E310">
            <v>2015512</v>
          </cell>
          <cell r="F310">
            <v>2015512</v>
          </cell>
        </row>
        <row r="311">
          <cell r="A311" t="str">
            <v>T18.01.17</v>
          </cell>
          <cell r="B311" t="str">
            <v>Section 7</v>
          </cell>
          <cell r="D311">
            <v>0</v>
          </cell>
          <cell r="E311">
            <v>2966791</v>
          </cell>
          <cell r="F311">
            <v>2966791</v>
          </cell>
        </row>
        <row r="312">
          <cell r="A312" t="str">
            <v>T18.01.18</v>
          </cell>
          <cell r="B312" t="str">
            <v>Unallocated to section</v>
          </cell>
          <cell r="D312">
            <v>57252110</v>
          </cell>
          <cell r="E312">
            <v>-34944736</v>
          </cell>
          <cell r="F312">
            <v>22307374</v>
          </cell>
        </row>
        <row r="313">
          <cell r="A313" t="str">
            <v>T18.01.19</v>
          </cell>
          <cell r="B313" t="str">
            <v>Variations</v>
          </cell>
          <cell r="D313">
            <v>0</v>
          </cell>
          <cell r="E313">
            <v>3740542</v>
          </cell>
          <cell r="F313">
            <v>3740542</v>
          </cell>
        </row>
        <row r="314">
          <cell r="A314" t="str">
            <v>T18.01.20</v>
          </cell>
          <cell r="B314" t="str">
            <v>Reserve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T18.01.21</v>
          </cell>
          <cell r="B315" t="str">
            <v>Claim(s)</v>
          </cell>
          <cell r="D315">
            <v>0</v>
          </cell>
          <cell r="E315">
            <v>525000</v>
          </cell>
          <cell r="F315">
            <v>525000</v>
          </cell>
        </row>
        <row r="316">
          <cell r="A316" t="str">
            <v>T18.01.22</v>
          </cell>
          <cell r="B316" t="str">
            <v>Transfer to / from Infraco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T18.01</v>
          </cell>
          <cell r="B317" t="str">
            <v>Subtotal MUDFA</v>
          </cell>
          <cell r="D317">
            <v>57252110</v>
          </cell>
          <cell r="E317">
            <v>0</v>
          </cell>
          <cell r="F317">
            <v>57252110</v>
          </cell>
        </row>
        <row r="318">
          <cell r="A318" t="str">
            <v>T18.02.18</v>
          </cell>
          <cell r="B318" t="str">
            <v>SUC Costs</v>
          </cell>
          <cell r="D318">
            <v>12223127.199999999</v>
          </cell>
          <cell r="E318">
            <v>1323908.8</v>
          </cell>
          <cell r="F318">
            <v>13547036</v>
          </cell>
        </row>
        <row r="319">
          <cell r="A319" t="str">
            <v>T18.02.19</v>
          </cell>
          <cell r="B319" t="str">
            <v>MUDFA related Non SUC costs</v>
          </cell>
          <cell r="D319">
            <v>3530240</v>
          </cell>
          <cell r="E319">
            <v>33000</v>
          </cell>
          <cell r="F319">
            <v>3563240</v>
          </cell>
        </row>
        <row r="320">
          <cell r="A320" t="str">
            <v>T18.02.22</v>
          </cell>
          <cell r="B320" t="str">
            <v>Betterment</v>
          </cell>
          <cell r="D320">
            <v>-3823624.05</v>
          </cell>
          <cell r="E320">
            <v>-910414</v>
          </cell>
          <cell r="F320">
            <v>-4734038.05</v>
          </cell>
        </row>
        <row r="321">
          <cell r="A321" t="str">
            <v>T18.02</v>
          </cell>
          <cell r="B321" t="str">
            <v>Subtotal utilities</v>
          </cell>
          <cell r="D321">
            <v>11929743.149999999</v>
          </cell>
          <cell r="E321">
            <v>446494.80000000005</v>
          </cell>
          <cell r="F321">
            <v>12376237.949999999</v>
          </cell>
        </row>
        <row r="322">
          <cell r="A322" t="str">
            <v>T18</v>
          </cell>
          <cell r="B322" t="str">
            <v>Total MUDFA / Utilities</v>
          </cell>
          <cell r="D322">
            <v>69209573.150000006</v>
          </cell>
          <cell r="E322">
            <v>446494.80000000005</v>
          </cell>
          <cell r="F322">
            <v>69656067.950000003</v>
          </cell>
        </row>
        <row r="323">
          <cell r="A323" t="str">
            <v>T19.01.01</v>
          </cell>
          <cell r="B323" t="str">
            <v>Prelims</v>
          </cell>
          <cell r="D323">
            <v>35312534</v>
          </cell>
          <cell r="E323">
            <v>0</v>
          </cell>
          <cell r="F323">
            <v>35312534</v>
          </cell>
        </row>
        <row r="324">
          <cell r="A324" t="str">
            <v>T19.01.02</v>
          </cell>
          <cell r="B324" t="str">
            <v>Infraco early mobilisation</v>
          </cell>
          <cell r="D324">
            <v>8537745</v>
          </cell>
          <cell r="E324">
            <v>0</v>
          </cell>
          <cell r="F324">
            <v>8537745</v>
          </cell>
        </row>
        <row r="325">
          <cell r="A325" t="str">
            <v>T19.01.03</v>
          </cell>
          <cell r="B325" t="str">
            <v>Advanced purchases</v>
          </cell>
          <cell r="D325">
            <v>18000000</v>
          </cell>
          <cell r="E325">
            <v>0</v>
          </cell>
          <cell r="F325">
            <v>18000000</v>
          </cell>
        </row>
        <row r="326">
          <cell r="A326" t="str">
            <v>T19.01.04</v>
          </cell>
          <cell r="B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T19.01.05</v>
          </cell>
          <cell r="B327" t="str">
            <v>Section 1a</v>
          </cell>
          <cell r="D327">
            <v>1748177</v>
          </cell>
          <cell r="E327">
            <v>0</v>
          </cell>
          <cell r="F327">
            <v>1748177</v>
          </cell>
        </row>
        <row r="328">
          <cell r="A328" t="str">
            <v>T19.01.06</v>
          </cell>
          <cell r="B328" t="str">
            <v>Section 1b</v>
          </cell>
          <cell r="D328">
            <v>89899</v>
          </cell>
          <cell r="E328">
            <v>0</v>
          </cell>
          <cell r="F328">
            <v>89899</v>
          </cell>
        </row>
        <row r="329">
          <cell r="A329" t="str">
            <v>T19.01.07</v>
          </cell>
          <cell r="B329" t="str">
            <v>Section 1c</v>
          </cell>
          <cell r="D329">
            <v>150909</v>
          </cell>
          <cell r="E329">
            <v>0</v>
          </cell>
          <cell r="F329">
            <v>150909</v>
          </cell>
        </row>
        <row r="330">
          <cell r="A330" t="str">
            <v>T19.01.08</v>
          </cell>
          <cell r="B330" t="str">
            <v>Section 1d</v>
          </cell>
          <cell r="D330">
            <v>2175744</v>
          </cell>
          <cell r="E330">
            <v>0</v>
          </cell>
          <cell r="F330">
            <v>2175744</v>
          </cell>
        </row>
        <row r="331">
          <cell r="A331" t="str">
            <v>T19.01.09</v>
          </cell>
          <cell r="B331" t="str">
            <v>Section 2</v>
          </cell>
          <cell r="D331">
            <v>853899</v>
          </cell>
          <cell r="E331">
            <v>0</v>
          </cell>
          <cell r="F331">
            <v>853899</v>
          </cell>
        </row>
        <row r="332">
          <cell r="A332" t="str">
            <v>T19.01.10</v>
          </cell>
          <cell r="B332" t="str">
            <v>Section 3a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T19.01.11</v>
          </cell>
          <cell r="B333" t="str">
            <v>Section 3b</v>
          </cell>
          <cell r="D333">
            <v>0</v>
          </cell>
          <cell r="E333">
            <v>0</v>
          </cell>
          <cell r="F333">
            <v>0</v>
          </cell>
        </row>
        <row r="334">
          <cell r="A334" t="str">
            <v>T19.01.12</v>
          </cell>
          <cell r="B334" t="str">
            <v>Section 3c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T19.01.13</v>
          </cell>
          <cell r="B335" t="str">
            <v>Section 4a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T19.01.14</v>
          </cell>
          <cell r="B336" t="str">
            <v>Section 4b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T19.01.15</v>
          </cell>
          <cell r="B337" t="str">
            <v>Section 5a</v>
          </cell>
          <cell r="D337">
            <v>209534</v>
          </cell>
          <cell r="E337">
            <v>0</v>
          </cell>
          <cell r="F337">
            <v>209534</v>
          </cell>
        </row>
        <row r="338">
          <cell r="A338" t="str">
            <v>T19.01.16</v>
          </cell>
          <cell r="B338" t="str">
            <v>Section 5b</v>
          </cell>
          <cell r="D338">
            <v>5092985</v>
          </cell>
          <cell r="E338">
            <v>0</v>
          </cell>
          <cell r="F338">
            <v>5092985</v>
          </cell>
        </row>
        <row r="339">
          <cell r="A339" t="str">
            <v>T19.01.17</v>
          </cell>
          <cell r="B339" t="str">
            <v>Section 5c</v>
          </cell>
          <cell r="D339">
            <v>1678137</v>
          </cell>
          <cell r="E339">
            <v>0</v>
          </cell>
          <cell r="F339">
            <v>1678137</v>
          </cell>
        </row>
        <row r="340">
          <cell r="A340" t="str">
            <v>T19.01.18</v>
          </cell>
          <cell r="B340" t="str">
            <v>Section 6</v>
          </cell>
          <cell r="D340">
            <v>7318571</v>
          </cell>
          <cell r="E340">
            <v>0</v>
          </cell>
          <cell r="F340">
            <v>7318571</v>
          </cell>
        </row>
        <row r="341">
          <cell r="A341" t="str">
            <v>T19.01.19</v>
          </cell>
          <cell r="B341" t="str">
            <v>Section 7</v>
          </cell>
          <cell r="D341">
            <v>1281425</v>
          </cell>
          <cell r="E341">
            <v>0</v>
          </cell>
          <cell r="F341">
            <v>1281425</v>
          </cell>
        </row>
        <row r="342">
          <cell r="A342" t="str">
            <v>T19.01.20</v>
          </cell>
          <cell r="B342" t="str">
            <v>Unallocated to section</v>
          </cell>
          <cell r="D342">
            <v>18240000</v>
          </cell>
          <cell r="E342">
            <v>6031705</v>
          </cell>
          <cell r="F342">
            <v>24271705</v>
          </cell>
        </row>
        <row r="343">
          <cell r="A343" t="str">
            <v>T19.01.21</v>
          </cell>
          <cell r="B343" t="str">
            <v>NR Immunisation</v>
          </cell>
          <cell r="D343">
            <v>476943</v>
          </cell>
          <cell r="E343">
            <v>0</v>
          </cell>
          <cell r="F343">
            <v>476943</v>
          </cell>
        </row>
        <row r="344">
          <cell r="A344" t="str">
            <v>T19.01.22</v>
          </cell>
          <cell r="B344" t="str">
            <v>MOV4</v>
          </cell>
          <cell r="D344">
            <v>172588168.36000001</v>
          </cell>
          <cell r="E344">
            <v>17884943.030000001</v>
          </cell>
          <cell r="F344">
            <v>190473111.39000002</v>
          </cell>
        </row>
        <row r="345">
          <cell r="A345" t="str">
            <v>T19.01.23</v>
          </cell>
          <cell r="B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T19.01.24</v>
          </cell>
          <cell r="B346" t="str">
            <v>Report adjustment</v>
          </cell>
          <cell r="D346">
            <v>0</v>
          </cell>
          <cell r="E346">
            <v>165540</v>
          </cell>
          <cell r="F346">
            <v>165540</v>
          </cell>
        </row>
        <row r="347">
          <cell r="A347" t="str">
            <v>T19.01.05-24</v>
          </cell>
          <cell r="B347" t="str">
            <v>Subtotal Construction</v>
          </cell>
          <cell r="D347">
            <v>273754670.36000001</v>
          </cell>
          <cell r="E347">
            <v>24082188.030000001</v>
          </cell>
          <cell r="F347">
            <v>297836858.38999999</v>
          </cell>
        </row>
        <row r="348">
          <cell r="A348" t="str">
            <v>T19.01.25</v>
          </cell>
          <cell r="B348" t="str">
            <v>Testing and commissioning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T19.01.35</v>
          </cell>
          <cell r="B349" t="str">
            <v>Variations - Prelims</v>
          </cell>
          <cell r="D349">
            <v>203845</v>
          </cell>
          <cell r="E349">
            <v>0</v>
          </cell>
          <cell r="F349">
            <v>203845</v>
          </cell>
        </row>
        <row r="350">
          <cell r="A350" t="str">
            <v>T19.01.36</v>
          </cell>
          <cell r="B350" t="str">
            <v>Variations - Section 1a</v>
          </cell>
          <cell r="D350">
            <v>228259</v>
          </cell>
          <cell r="E350">
            <v>0</v>
          </cell>
          <cell r="F350">
            <v>228259</v>
          </cell>
        </row>
        <row r="351">
          <cell r="A351" t="str">
            <v>T19.01.37</v>
          </cell>
          <cell r="B351" t="str">
            <v>Variations - Section 1b</v>
          </cell>
          <cell r="D351">
            <v>190199</v>
          </cell>
          <cell r="E351">
            <v>0</v>
          </cell>
          <cell r="F351">
            <v>190199</v>
          </cell>
        </row>
        <row r="352">
          <cell r="A352" t="str">
            <v>T19.01.38</v>
          </cell>
          <cell r="B352" t="str">
            <v>Variations - Section 1c</v>
          </cell>
          <cell r="D352">
            <v>134688</v>
          </cell>
          <cell r="E352">
            <v>0</v>
          </cell>
          <cell r="F352">
            <v>134688</v>
          </cell>
        </row>
        <row r="353">
          <cell r="A353" t="str">
            <v>T19.01.39</v>
          </cell>
          <cell r="B353" t="str">
            <v>Variations - Section 1d</v>
          </cell>
          <cell r="D353">
            <v>10360577.75</v>
          </cell>
          <cell r="E353">
            <v>0</v>
          </cell>
          <cell r="F353">
            <v>10360577.75</v>
          </cell>
        </row>
        <row r="354">
          <cell r="A354" t="str">
            <v>T19.01.40</v>
          </cell>
          <cell r="B354" t="str">
            <v>Variations - Section 2</v>
          </cell>
          <cell r="D354">
            <v>342609</v>
          </cell>
          <cell r="E354">
            <v>0</v>
          </cell>
          <cell r="F354">
            <v>342609</v>
          </cell>
        </row>
        <row r="355">
          <cell r="A355" t="str">
            <v>T19.01.41</v>
          </cell>
          <cell r="B355" t="str">
            <v>Variations - Section 3a</v>
          </cell>
          <cell r="D355">
            <v>0</v>
          </cell>
          <cell r="E355">
            <v>0</v>
          </cell>
          <cell r="F355">
            <v>0</v>
          </cell>
        </row>
        <row r="356">
          <cell r="A356" t="str">
            <v>T19.01.42</v>
          </cell>
          <cell r="B356" t="str">
            <v>Variations - Section 3b</v>
          </cell>
          <cell r="D356">
            <v>0</v>
          </cell>
          <cell r="E356">
            <v>0</v>
          </cell>
          <cell r="F356">
            <v>0</v>
          </cell>
        </row>
        <row r="357">
          <cell r="A357" t="str">
            <v>T19.01.43</v>
          </cell>
          <cell r="B357" t="str">
            <v>Variations - Section 3c</v>
          </cell>
          <cell r="D357">
            <v>0</v>
          </cell>
          <cell r="E357">
            <v>0</v>
          </cell>
          <cell r="F357">
            <v>0</v>
          </cell>
        </row>
        <row r="358">
          <cell r="A358" t="str">
            <v>T19.01.44</v>
          </cell>
          <cell r="B358" t="str">
            <v>Variations - Section 4a</v>
          </cell>
          <cell r="D358">
            <v>0</v>
          </cell>
          <cell r="E358">
            <v>0</v>
          </cell>
          <cell r="F358">
            <v>0</v>
          </cell>
        </row>
        <row r="359">
          <cell r="A359" t="str">
            <v>T19.01.45</v>
          </cell>
          <cell r="B359" t="str">
            <v>Variations - Section 4b</v>
          </cell>
          <cell r="D359">
            <v>0</v>
          </cell>
          <cell r="E359">
            <v>0</v>
          </cell>
          <cell r="F359">
            <v>0</v>
          </cell>
        </row>
        <row r="360">
          <cell r="A360" t="str">
            <v>T19.01.46</v>
          </cell>
          <cell r="B360" t="str">
            <v>Variations - Section 5a</v>
          </cell>
          <cell r="D360">
            <v>1131441</v>
          </cell>
          <cell r="E360">
            <v>0</v>
          </cell>
          <cell r="F360">
            <v>1131441</v>
          </cell>
        </row>
        <row r="361">
          <cell r="A361" t="str">
            <v>T19.01.47</v>
          </cell>
          <cell r="B361" t="str">
            <v>Variations - Section 5b</v>
          </cell>
          <cell r="D361">
            <v>1677856</v>
          </cell>
          <cell r="E361">
            <v>0</v>
          </cell>
          <cell r="F361">
            <v>1677856</v>
          </cell>
        </row>
        <row r="362">
          <cell r="A362" t="str">
            <v>T19.01.48</v>
          </cell>
          <cell r="B362" t="str">
            <v>Variations - Section 5c</v>
          </cell>
          <cell r="D362">
            <v>1471584</v>
          </cell>
          <cell r="E362">
            <v>0</v>
          </cell>
          <cell r="F362">
            <v>1471584</v>
          </cell>
        </row>
        <row r="363">
          <cell r="A363" t="str">
            <v>T19.01.49</v>
          </cell>
          <cell r="B363" t="str">
            <v>Variations - Section 6</v>
          </cell>
          <cell r="D363">
            <v>2239808</v>
          </cell>
          <cell r="E363">
            <v>0</v>
          </cell>
          <cell r="F363">
            <v>2239808</v>
          </cell>
        </row>
        <row r="364">
          <cell r="A364" t="str">
            <v>T19.01.50</v>
          </cell>
          <cell r="B364" t="str">
            <v>Variations - Section 7</v>
          </cell>
          <cell r="D364">
            <v>3075419</v>
          </cell>
          <cell r="E364">
            <v>0</v>
          </cell>
          <cell r="F364">
            <v>3075419</v>
          </cell>
        </row>
        <row r="365">
          <cell r="A365" t="str">
            <v>T19.01.27</v>
          </cell>
          <cell r="B365" t="str">
            <v>Variations - Unallocated to section</v>
          </cell>
          <cell r="D365">
            <v>1542914</v>
          </cell>
          <cell r="E365">
            <v>0</v>
          </cell>
          <cell r="F365">
            <v>1542914</v>
          </cell>
        </row>
        <row r="366">
          <cell r="A366" t="str">
            <v>T19.01.51</v>
          </cell>
          <cell r="B366" t="str">
            <v>Variations - NR Immunisation</v>
          </cell>
          <cell r="D366">
            <v>0</v>
          </cell>
          <cell r="E366">
            <v>0</v>
          </cell>
          <cell r="F366">
            <v>0</v>
          </cell>
        </row>
        <row r="367">
          <cell r="A367" t="str">
            <v>T19.01.52</v>
          </cell>
          <cell r="B367" t="str">
            <v>Variations - Princes Street</v>
          </cell>
          <cell r="D367">
            <v>338806</v>
          </cell>
          <cell r="E367">
            <v>-338806</v>
          </cell>
          <cell r="F367">
            <v>0</v>
          </cell>
        </row>
        <row r="368">
          <cell r="A368" t="str">
            <v>T19.01.53</v>
          </cell>
          <cell r="B368" t="str">
            <v>Variations - Line 1b Costs</v>
          </cell>
          <cell r="D368">
            <v>3200000</v>
          </cell>
          <cell r="E368">
            <v>-3200000</v>
          </cell>
          <cell r="F368">
            <v>0</v>
          </cell>
        </row>
        <row r="369">
          <cell r="A369" t="str">
            <v>T19.01.27, 35-54</v>
          </cell>
          <cell r="B369" t="str">
            <v>Subtotal Variations / Changes</v>
          </cell>
          <cell r="D369">
            <v>26138005.75</v>
          </cell>
          <cell r="E369">
            <v>-3538806</v>
          </cell>
          <cell r="F369">
            <v>22599199.75</v>
          </cell>
        </row>
        <row r="370">
          <cell r="A370" t="str">
            <v>T19.01.28</v>
          </cell>
          <cell r="B370" t="str">
            <v>Infraco contingency</v>
          </cell>
          <cell r="D370">
            <v>472101</v>
          </cell>
          <cell r="E370">
            <v>-472101</v>
          </cell>
          <cell r="F370">
            <v>0</v>
          </cell>
        </row>
        <row r="371">
          <cell r="A371" t="str">
            <v>T19.01.91</v>
          </cell>
          <cell r="B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 t="str">
            <v>T19.01.92</v>
          </cell>
          <cell r="B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 t="str">
            <v>T19.01.93</v>
          </cell>
          <cell r="B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 t="str">
            <v>T19.01.94</v>
          </cell>
          <cell r="B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 t="str">
            <v>T19.01.95</v>
          </cell>
          <cell r="B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 t="str">
            <v>T19.01.96</v>
          </cell>
          <cell r="B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T19.01.54</v>
          </cell>
          <cell r="B377" t="str">
            <v>Network Rail Compliant Ballast</v>
          </cell>
          <cell r="D377">
            <v>0</v>
          </cell>
          <cell r="E377">
            <v>0</v>
          </cell>
          <cell r="F377">
            <v>0</v>
          </cell>
        </row>
        <row r="378">
          <cell r="A378" t="str">
            <v>T19.01.55</v>
          </cell>
          <cell r="B378" t="str">
            <v>Allowance for demolition of existing Leith Walk substation (if required)</v>
          </cell>
          <cell r="D378">
            <v>0</v>
          </cell>
          <cell r="E378">
            <v>0</v>
          </cell>
          <cell r="F378">
            <v>0</v>
          </cell>
        </row>
        <row r="379">
          <cell r="A379" t="str">
            <v>T19.01.56</v>
          </cell>
          <cell r="B379" t="str">
            <v>Accommodation Works</v>
          </cell>
          <cell r="D379">
            <v>203680</v>
          </cell>
          <cell r="E379">
            <v>0</v>
          </cell>
          <cell r="F379">
            <v>203680</v>
          </cell>
        </row>
        <row r="380">
          <cell r="A380" t="str">
            <v>T19.01.57</v>
          </cell>
          <cell r="B380" t="str">
            <v>PICOPS / COSS / Possession Protection Staff support when undertaking works adjacent or over the railway</v>
          </cell>
          <cell r="D380">
            <v>55000</v>
          </cell>
          <cell r="E380">
            <v>0</v>
          </cell>
          <cell r="F380">
            <v>55000</v>
          </cell>
        </row>
        <row r="381">
          <cell r="A381" t="str">
            <v>T19.01.58</v>
          </cell>
          <cell r="B381" t="str">
            <v>Additional Crew Relief Facilities at Haymarket</v>
          </cell>
          <cell r="D381">
            <v>0</v>
          </cell>
          <cell r="E381">
            <v>0</v>
          </cell>
          <cell r="F381">
            <v>0</v>
          </cell>
        </row>
        <row r="382">
          <cell r="A382" t="str">
            <v>T19.01.59</v>
          </cell>
          <cell r="B382" t="str">
            <v>RBS requirement for enhancement of Gogarburn Tramstop</v>
          </cell>
          <cell r="D382">
            <v>0</v>
          </cell>
          <cell r="E382">
            <v>0</v>
          </cell>
          <cell r="F382">
            <v>0</v>
          </cell>
        </row>
        <row r="383">
          <cell r="A383" t="str">
            <v>T19.01.60</v>
          </cell>
          <cell r="B383" t="str">
            <v>Pumped surface water outfall at A8 underpass (by depot)</v>
          </cell>
          <cell r="D383">
            <v>0</v>
          </cell>
          <cell r="E383">
            <v>0</v>
          </cell>
          <cell r="F383">
            <v>0</v>
          </cell>
        </row>
        <row r="384">
          <cell r="A384" t="str">
            <v>T19.01.61</v>
          </cell>
          <cell r="B384" t="str">
            <v>Relocation of Ancient Monuments</v>
          </cell>
          <cell r="D384">
            <v>0</v>
          </cell>
          <cell r="E384">
            <v>0</v>
          </cell>
          <cell r="F384">
            <v>0</v>
          </cell>
        </row>
        <row r="385">
          <cell r="A385" t="str">
            <v>T19.01.62</v>
          </cell>
          <cell r="B385" t="str">
            <v>Extra over for revised alignment to Picardy Pl, York Pl and London Rd junctions (see also next item)</v>
          </cell>
          <cell r="D385">
            <v>0</v>
          </cell>
          <cell r="E385">
            <v>0</v>
          </cell>
          <cell r="F385">
            <v>0</v>
          </cell>
        </row>
        <row r="386">
          <cell r="A386" t="str">
            <v>T19.01.63</v>
          </cell>
          <cell r="B386" t="str">
            <v xml:space="preserve">Extra over for major utility diversions Picardy Pl, York Pl and London Rd junctions </v>
          </cell>
          <cell r="D386">
            <v>0</v>
          </cell>
          <cell r="E386">
            <v>0</v>
          </cell>
          <cell r="F386">
            <v>0</v>
          </cell>
        </row>
        <row r="387">
          <cell r="A387" t="str">
            <v>T19.01.64</v>
          </cell>
          <cell r="B387" t="str">
            <v>Extra over for shell grip at junctions</v>
          </cell>
          <cell r="D387">
            <v>74311.23</v>
          </cell>
          <cell r="E387">
            <v>0</v>
          </cell>
          <cell r="F387">
            <v>74311.23</v>
          </cell>
        </row>
        <row r="388">
          <cell r="A388" t="str">
            <v>T19.01.65</v>
          </cell>
          <cell r="B388" t="str">
            <v>Allowance for SP connections to new street lights and new traffic signals</v>
          </cell>
          <cell r="D388">
            <v>0</v>
          </cell>
          <cell r="E388">
            <v>0</v>
          </cell>
          <cell r="F388">
            <v>0</v>
          </cell>
        </row>
        <row r="389">
          <cell r="A389" t="str">
            <v>T19.01.66</v>
          </cell>
          <cell r="B389" t="str">
            <v xml:space="preserve">UTC associated with the delivery of the alignment </v>
          </cell>
          <cell r="D389">
            <v>533640</v>
          </cell>
          <cell r="E389">
            <v>0</v>
          </cell>
          <cell r="F389">
            <v>533640</v>
          </cell>
        </row>
        <row r="390">
          <cell r="A390" t="str">
            <v>T19.01.67</v>
          </cell>
          <cell r="B390" t="str">
            <v>Various FP requirements</v>
          </cell>
          <cell r="D390">
            <v>0</v>
          </cell>
          <cell r="E390">
            <v>0</v>
          </cell>
          <cell r="F390">
            <v>0</v>
          </cell>
        </row>
        <row r="391">
          <cell r="A391" t="str">
            <v>T19.01.68</v>
          </cell>
          <cell r="B391" t="str">
            <v>FP requirements at Ocean Terminal amendments</v>
          </cell>
          <cell r="D391">
            <v>0</v>
          </cell>
          <cell r="E391">
            <v>0</v>
          </cell>
          <cell r="F391">
            <v>0</v>
          </cell>
        </row>
        <row r="392">
          <cell r="A392" t="str">
            <v>T19.01.69</v>
          </cell>
          <cell r="B392" t="str">
            <v>Allowance for minor utility diversions</v>
          </cell>
          <cell r="D392">
            <v>294248</v>
          </cell>
          <cell r="E392">
            <v>0</v>
          </cell>
          <cell r="F392">
            <v>294248</v>
          </cell>
        </row>
        <row r="393">
          <cell r="A393" t="str">
            <v>T19.01.70</v>
          </cell>
          <cell r="B393" t="str">
            <v>Archaeological Officer – impact on productivity</v>
          </cell>
          <cell r="D393">
            <v>0</v>
          </cell>
          <cell r="E393">
            <v>0</v>
          </cell>
          <cell r="F393">
            <v>0</v>
          </cell>
        </row>
        <row r="394">
          <cell r="A394" t="str">
            <v>T19.01.71</v>
          </cell>
          <cell r="B394" t="str">
            <v>UTC associated with the wider area impacts</v>
          </cell>
          <cell r="D394">
            <v>0</v>
          </cell>
          <cell r="E394">
            <v>0</v>
          </cell>
          <cell r="F394">
            <v>0</v>
          </cell>
        </row>
        <row r="395">
          <cell r="A395" t="str">
            <v>T19.01.72</v>
          </cell>
          <cell r="B395" t="str">
            <v>FP requirements for design and construction of by-pass road to adoptable standard</v>
          </cell>
          <cell r="D395">
            <v>0</v>
          </cell>
          <cell r="E395">
            <v>0</v>
          </cell>
          <cell r="F395">
            <v>0</v>
          </cell>
        </row>
        <row r="396">
          <cell r="A396" t="str">
            <v>T19.01.73</v>
          </cell>
          <cell r="B396" t="str">
            <v>FP requirements for Lindsay Rd amendments</v>
          </cell>
          <cell r="D396">
            <v>0</v>
          </cell>
          <cell r="E396">
            <v>0</v>
          </cell>
          <cell r="F396">
            <v>0</v>
          </cell>
        </row>
        <row r="397">
          <cell r="A397" t="str">
            <v>T19.01.74</v>
          </cell>
          <cell r="B397" t="str">
            <v>NR compliant ballast</v>
          </cell>
          <cell r="D397">
            <v>0</v>
          </cell>
          <cell r="E397">
            <v>0</v>
          </cell>
          <cell r="F397">
            <v>0</v>
          </cell>
        </row>
        <row r="398">
          <cell r="A398" t="str">
            <v>T19.01.75</v>
          </cell>
          <cell r="B398" t="str">
            <v>SP connections to the depot and IPR</v>
          </cell>
          <cell r="D398">
            <v>580652</v>
          </cell>
          <cell r="E398">
            <v>0</v>
          </cell>
          <cell r="F398">
            <v>580652</v>
          </cell>
        </row>
        <row r="399">
          <cell r="A399" t="str">
            <v>T19.01.76</v>
          </cell>
          <cell r="B399" t="str">
            <v>SP connections to Phase 1a sub-stations</v>
          </cell>
          <cell r="D399">
            <v>0</v>
          </cell>
          <cell r="E399">
            <v>0</v>
          </cell>
          <cell r="F399">
            <v>0</v>
          </cell>
        </row>
        <row r="400">
          <cell r="A400" t="str">
            <v>T19.01.77</v>
          </cell>
          <cell r="B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 t="str">
            <v>T19.01.78</v>
          </cell>
          <cell r="B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 t="str">
            <v>T19.01.79</v>
          </cell>
          <cell r="B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 t="str">
            <v>T19.01.80</v>
          </cell>
          <cell r="B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 t="str">
            <v>T19.01.81</v>
          </cell>
          <cell r="B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 t="str">
            <v>T19.01.82</v>
          </cell>
          <cell r="B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 t="str">
            <v>T19.01.83</v>
          </cell>
          <cell r="B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 t="str">
            <v>T19.01.84</v>
          </cell>
          <cell r="B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 t="str">
            <v>T19.01.85</v>
          </cell>
          <cell r="B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T19.01.86</v>
          </cell>
          <cell r="B409">
            <v>0</v>
          </cell>
          <cell r="D409">
            <v>0</v>
          </cell>
          <cell r="E409">
            <v>0</v>
          </cell>
          <cell r="F409">
            <v>0</v>
          </cell>
        </row>
        <row r="410">
          <cell r="A410" t="str">
            <v>T19.01.87</v>
          </cell>
          <cell r="B410">
            <v>0</v>
          </cell>
          <cell r="D410">
            <v>0</v>
          </cell>
          <cell r="E410">
            <v>0</v>
          </cell>
          <cell r="F410">
            <v>0</v>
          </cell>
        </row>
        <row r="411">
          <cell r="A411" t="str">
            <v>T19.01.88</v>
          </cell>
          <cell r="B411">
            <v>0</v>
          </cell>
          <cell r="D411">
            <v>0</v>
          </cell>
          <cell r="E411">
            <v>0</v>
          </cell>
          <cell r="F411">
            <v>0</v>
          </cell>
        </row>
        <row r="412">
          <cell r="A412" t="str">
            <v>T19.01.89</v>
          </cell>
          <cell r="B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 t="str">
            <v>T19.01.90</v>
          </cell>
          <cell r="B413" t="str">
            <v>Prov sum balancing code</v>
          </cell>
          <cell r="D413">
            <v>0</v>
          </cell>
          <cell r="E413">
            <v>0</v>
          </cell>
          <cell r="F413">
            <v>0</v>
          </cell>
        </row>
        <row r="414">
          <cell r="A414" t="str">
            <v>T19.01.55-90</v>
          </cell>
          <cell r="B414" t="str">
            <v>Subtotal Provisional sums</v>
          </cell>
          <cell r="D414">
            <v>2213632.23</v>
          </cell>
          <cell r="E414">
            <v>-472101</v>
          </cell>
          <cell r="F414">
            <v>1741531.23</v>
          </cell>
        </row>
        <row r="415">
          <cell r="A415" t="str">
            <v>T19.01.29</v>
          </cell>
          <cell r="B415" t="str">
            <v>Contingency (VE)</v>
          </cell>
          <cell r="D415">
            <v>0</v>
          </cell>
          <cell r="E415">
            <v>0</v>
          </cell>
          <cell r="F415">
            <v>0</v>
          </cell>
        </row>
        <row r="416">
          <cell r="A416" t="str">
            <v>T19.01.30</v>
          </cell>
          <cell r="B416" t="str">
            <v>Claims</v>
          </cell>
          <cell r="D416">
            <v>0</v>
          </cell>
          <cell r="E416">
            <v>0</v>
          </cell>
          <cell r="F416">
            <v>0</v>
          </cell>
        </row>
        <row r="417">
          <cell r="A417" t="str">
            <v>T19.01.31</v>
          </cell>
          <cell r="B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 t="str">
            <v>T19.01.32</v>
          </cell>
          <cell r="B418" t="str">
            <v>Provisional sum saving</v>
          </cell>
          <cell r="D418">
            <v>0</v>
          </cell>
          <cell r="E418">
            <v>0</v>
          </cell>
          <cell r="F418">
            <v>0</v>
          </cell>
        </row>
        <row r="419">
          <cell r="A419" t="str">
            <v>T19.01.33</v>
          </cell>
          <cell r="B419" t="str">
            <v>Tapered poles</v>
          </cell>
          <cell r="D419">
            <v>0</v>
          </cell>
          <cell r="E419">
            <v>0</v>
          </cell>
          <cell r="F419">
            <v>0</v>
          </cell>
        </row>
        <row r="420">
          <cell r="A420" t="str">
            <v>T19.01.97</v>
          </cell>
          <cell r="B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 t="str">
            <v>T19.01.98</v>
          </cell>
          <cell r="B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 t="str">
            <v>T19.01.99</v>
          </cell>
          <cell r="B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 t="str">
            <v>T19.01.100</v>
          </cell>
          <cell r="B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 t="str">
            <v>T19.01.101</v>
          </cell>
          <cell r="B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 t="str">
            <v>T19.01.102</v>
          </cell>
          <cell r="B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 t="str">
            <v>T19.01.103</v>
          </cell>
          <cell r="B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 t="str">
            <v>T19.01.104</v>
          </cell>
          <cell r="B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 t="str">
            <v>T19.01.105</v>
          </cell>
          <cell r="B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 t="str">
            <v>T19.01.106</v>
          </cell>
          <cell r="B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 t="str">
            <v>T19.01.107</v>
          </cell>
          <cell r="B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 t="str">
            <v>T19.01.108</v>
          </cell>
          <cell r="B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 t="str">
            <v>T19.01.109</v>
          </cell>
          <cell r="B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 t="str">
            <v>T19.01.110</v>
          </cell>
          <cell r="B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 t="str">
            <v>T19.01.111</v>
          </cell>
          <cell r="B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 t="str">
            <v>T19.01.112</v>
          </cell>
          <cell r="B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 t="str">
            <v>T19.01.113</v>
          </cell>
          <cell r="B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 t="str">
            <v>T19.01.114</v>
          </cell>
          <cell r="B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 t="str">
            <v>T19.01.115</v>
          </cell>
          <cell r="B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 t="str">
            <v>T19.01.116</v>
          </cell>
          <cell r="B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 t="str">
            <v>T19.01.117</v>
          </cell>
          <cell r="B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 t="str">
            <v>T19.01.118</v>
          </cell>
          <cell r="B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 t="str">
            <v>T19.01.119</v>
          </cell>
          <cell r="B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 t="str">
            <v>T19.01.120</v>
          </cell>
          <cell r="B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 t="str">
            <v>T19.01.121</v>
          </cell>
          <cell r="B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 t="str">
            <v>T19.01.122</v>
          </cell>
          <cell r="B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 t="str">
            <v>T19.01.123</v>
          </cell>
          <cell r="B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 t="str">
            <v>T19.01.124</v>
          </cell>
          <cell r="B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 t="str">
            <v>T19.01.125</v>
          </cell>
          <cell r="B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 t="str">
            <v>T19.01</v>
          </cell>
          <cell r="B449" t="str">
            <v>Subtotal Infraco main works</v>
          </cell>
          <cell r="D449">
            <v>302106308.34000003</v>
          </cell>
          <cell r="E449">
            <v>20071281.030000001</v>
          </cell>
          <cell r="F449">
            <v>322177589.37</v>
          </cell>
        </row>
        <row r="450">
          <cell r="A450" t="str">
            <v>T19.04.01</v>
          </cell>
          <cell r="B450" t="str">
            <v>Advanced purchases</v>
          </cell>
          <cell r="D450">
            <v>0</v>
          </cell>
          <cell r="E450">
            <v>0</v>
          </cell>
          <cell r="F450">
            <v>0</v>
          </cell>
        </row>
        <row r="451">
          <cell r="A451" t="str">
            <v>T19.04.02</v>
          </cell>
          <cell r="B451" t="str">
            <v>???????????????</v>
          </cell>
          <cell r="D451">
            <v>0</v>
          </cell>
          <cell r="E451">
            <v>0</v>
          </cell>
          <cell r="F451">
            <v>0</v>
          </cell>
        </row>
        <row r="452">
          <cell r="A452" t="str">
            <v>T19.04.03</v>
          </cell>
          <cell r="B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 t="str">
            <v>T19.04.04</v>
          </cell>
          <cell r="B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 t="str">
            <v>T19.04.05</v>
          </cell>
          <cell r="B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 t="str">
            <v>T19.04</v>
          </cell>
          <cell r="B455" t="str">
            <v>Subtotal Funding adjustment</v>
          </cell>
          <cell r="D455">
            <v>0</v>
          </cell>
          <cell r="E455">
            <v>0</v>
          </cell>
          <cell r="F455">
            <v>0</v>
          </cell>
        </row>
        <row r="456">
          <cell r="A456" t="str">
            <v>T19.02.01</v>
          </cell>
          <cell r="B456" t="str">
            <v>SRU Murrayfield pitches</v>
          </cell>
          <cell r="D456">
            <v>0</v>
          </cell>
          <cell r="E456">
            <v>0</v>
          </cell>
          <cell r="F456">
            <v>0</v>
          </cell>
        </row>
        <row r="457">
          <cell r="A457" t="str">
            <v>T19.02.02</v>
          </cell>
          <cell r="B457" t="str">
            <v>Relocate historic monuments</v>
          </cell>
          <cell r="D457">
            <v>0</v>
          </cell>
          <cell r="E457">
            <v>0</v>
          </cell>
          <cell r="F457">
            <v>0</v>
          </cell>
        </row>
        <row r="458">
          <cell r="A458" t="str">
            <v>T19.02.03</v>
          </cell>
          <cell r="B458" t="str">
            <v>Environ. impacts - badgers</v>
          </cell>
          <cell r="D458">
            <v>26576</v>
          </cell>
          <cell r="E458">
            <v>0</v>
          </cell>
          <cell r="F458">
            <v>26576</v>
          </cell>
        </row>
        <row r="459">
          <cell r="A459" t="str">
            <v>T19.02.04</v>
          </cell>
          <cell r="B459" t="str">
            <v>Invasive species</v>
          </cell>
          <cell r="D459">
            <v>254950</v>
          </cell>
          <cell r="E459">
            <v>0</v>
          </cell>
          <cell r="F459">
            <v>254950</v>
          </cell>
        </row>
        <row r="460">
          <cell r="A460" t="str">
            <v>T19.02.05</v>
          </cell>
          <cell r="B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 t="str">
            <v>T19.02.06</v>
          </cell>
          <cell r="B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 t="str">
            <v>T19.02.07</v>
          </cell>
          <cell r="B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 t="str">
            <v>T19.02.08</v>
          </cell>
          <cell r="B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 t="str">
            <v>T19.02.09</v>
          </cell>
          <cell r="B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 t="str">
            <v>T19.02.10</v>
          </cell>
          <cell r="B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 t="str">
            <v>T19.02.11</v>
          </cell>
          <cell r="B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 t="str">
            <v>T19.02.12</v>
          </cell>
          <cell r="B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 t="str">
            <v>T19.02.13</v>
          </cell>
          <cell r="B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 t="str">
            <v>T19.02.14</v>
          </cell>
          <cell r="B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 t="str">
            <v>T19.02.15</v>
          </cell>
          <cell r="B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 t="str">
            <v>T19.02</v>
          </cell>
          <cell r="B471" t="str">
            <v>Subtotal advance works</v>
          </cell>
          <cell r="D471">
            <v>281526</v>
          </cell>
          <cell r="E471">
            <v>0</v>
          </cell>
          <cell r="F471">
            <v>281526</v>
          </cell>
        </row>
        <row r="472">
          <cell r="A472" t="str">
            <v>T19.03.01</v>
          </cell>
          <cell r="B472" t="str">
            <v>Unallocated</v>
          </cell>
          <cell r="D472">
            <v>134574</v>
          </cell>
          <cell r="E472">
            <v>0</v>
          </cell>
          <cell r="F472">
            <v>134574</v>
          </cell>
        </row>
        <row r="473">
          <cell r="A473" t="str">
            <v>T19.03.02</v>
          </cell>
          <cell r="B473" t="str">
            <v>Set up / mobilisation</v>
          </cell>
          <cell r="D473">
            <v>179741</v>
          </cell>
          <cell r="E473">
            <v>0</v>
          </cell>
          <cell r="F473">
            <v>179741</v>
          </cell>
        </row>
        <row r="474">
          <cell r="A474" t="str">
            <v>T19.03.03</v>
          </cell>
          <cell r="B474" t="str">
            <v>Phase 1 (150,000m3)</v>
          </cell>
          <cell r="D474">
            <v>2914685</v>
          </cell>
          <cell r="E474">
            <v>0</v>
          </cell>
          <cell r="F474">
            <v>2914685</v>
          </cell>
        </row>
        <row r="475">
          <cell r="A475" t="str">
            <v>T19.03.04</v>
          </cell>
          <cell r="B475" t="str">
            <v>Phase 2 (100,000m3)</v>
          </cell>
          <cell r="D475">
            <v>2209378</v>
          </cell>
          <cell r="E475">
            <v>0</v>
          </cell>
          <cell r="F475">
            <v>2209378</v>
          </cell>
        </row>
        <row r="476">
          <cell r="A476" t="str">
            <v>T19.03.05</v>
          </cell>
          <cell r="B476" t="str">
            <v>Phase 3 (94,093m3)</v>
          </cell>
          <cell r="D476">
            <v>0</v>
          </cell>
          <cell r="E476">
            <v>0</v>
          </cell>
          <cell r="F476">
            <v>0</v>
          </cell>
        </row>
        <row r="477">
          <cell r="A477" t="str">
            <v>T19.03.06</v>
          </cell>
          <cell r="B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 t="str">
            <v>T19.03.07</v>
          </cell>
          <cell r="B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 t="str">
            <v>T19.03.08</v>
          </cell>
          <cell r="B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 t="str">
            <v>T19.03.09</v>
          </cell>
          <cell r="B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 t="str">
            <v>T19.03.10</v>
          </cell>
          <cell r="B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 t="str">
            <v>T19.03</v>
          </cell>
          <cell r="B482" t="str">
            <v>Subtotal depot advance works</v>
          </cell>
          <cell r="D482">
            <v>5438378</v>
          </cell>
          <cell r="E482">
            <v>0</v>
          </cell>
          <cell r="F482">
            <v>5438378</v>
          </cell>
        </row>
        <row r="483">
          <cell r="A483" t="str">
            <v>T19.06.01</v>
          </cell>
          <cell r="B483" t="str">
            <v>VE - Optimise the work site lengths wherever practical to ensure efficient construction outputs</v>
          </cell>
          <cell r="D483">
            <v>0</v>
          </cell>
          <cell r="E483">
            <v>0</v>
          </cell>
          <cell r="F483">
            <v>0</v>
          </cell>
        </row>
        <row r="484">
          <cell r="A484" t="str">
            <v>T19.06.02</v>
          </cell>
          <cell r="B484" t="str">
            <v xml:space="preserve">VE - Accept more disruption over shorter period to maximise efficiency of construction operations - </v>
          </cell>
          <cell r="D484">
            <v>0</v>
          </cell>
          <cell r="E484">
            <v>0</v>
          </cell>
          <cell r="F484">
            <v>0</v>
          </cell>
        </row>
        <row r="485">
          <cell r="A485" t="str">
            <v>T19.06.03</v>
          </cell>
          <cell r="B485" t="str">
            <v>VE - Option to lease UPS provision from Supplier rather than purchase</v>
          </cell>
          <cell r="D485">
            <v>0</v>
          </cell>
          <cell r="E485">
            <v>0</v>
          </cell>
          <cell r="F485">
            <v>0</v>
          </cell>
        </row>
        <row r="486">
          <cell r="A486" t="str">
            <v>T19.06.04</v>
          </cell>
          <cell r="B486" t="str">
            <v>VE - PM Integration including shared resources and co-location.</v>
          </cell>
          <cell r="D486">
            <v>0</v>
          </cell>
          <cell r="E486">
            <v>0</v>
          </cell>
          <cell r="F486">
            <v>0</v>
          </cell>
        </row>
        <row r="487">
          <cell r="A487" t="str">
            <v>T19.06.05</v>
          </cell>
          <cell r="B487" t="str">
            <v>VE - Further project management integration over 3 years</v>
          </cell>
          <cell r="D487">
            <v>0</v>
          </cell>
          <cell r="E487">
            <v>0</v>
          </cell>
          <cell r="F487">
            <v>0</v>
          </cell>
        </row>
        <row r="488">
          <cell r="A488" t="str">
            <v>T19.06.06</v>
          </cell>
          <cell r="B488" t="str">
            <v>VE - SDS design scope economy, variation and reduction</v>
          </cell>
          <cell r="D488">
            <v>0</v>
          </cell>
          <cell r="E488">
            <v>0</v>
          </cell>
          <cell r="F488">
            <v>0</v>
          </cell>
        </row>
        <row r="489">
          <cell r="A489" t="str">
            <v>T19.06.07</v>
          </cell>
          <cell r="B489" t="str">
            <v>VE - Edinburgh Park Bridge - 7 span to 2 , utilise steel  beams in lieu of concrete Edinburgh Park Viaduct</v>
          </cell>
          <cell r="D489">
            <v>0</v>
          </cell>
          <cell r="E489">
            <v>0</v>
          </cell>
          <cell r="F489">
            <v>0</v>
          </cell>
        </row>
        <row r="490">
          <cell r="A490" t="str">
            <v>T19.06.08</v>
          </cell>
          <cell r="B490" t="str">
            <v>VE - Carricknowe Bridge Parapet - down grade from P6 / P5 to N2 (reduced cost of parapet plus knock on effect on deck design/cost)</v>
          </cell>
          <cell r="D490">
            <v>0</v>
          </cell>
          <cell r="E490">
            <v>0</v>
          </cell>
          <cell r="F490">
            <v>0</v>
          </cell>
        </row>
        <row r="491">
          <cell r="A491" t="str">
            <v>T19.06.09</v>
          </cell>
          <cell r="B491" t="str">
            <v>VE - A8 Underpass various initiatives</v>
          </cell>
          <cell r="D491">
            <v>0</v>
          </cell>
          <cell r="E491">
            <v>0</v>
          </cell>
          <cell r="F491">
            <v>0</v>
          </cell>
        </row>
        <row r="492">
          <cell r="A492" t="str">
            <v>T19.06.10</v>
          </cell>
          <cell r="B492" t="str">
            <v>VE - Roseburn Street viaduct various initiatives</v>
          </cell>
          <cell r="D492">
            <v>0</v>
          </cell>
          <cell r="E492">
            <v>0</v>
          </cell>
          <cell r="F492">
            <v>0</v>
          </cell>
        </row>
        <row r="493">
          <cell r="A493" t="str">
            <v>T19.06.11</v>
          </cell>
          <cell r="B493" t="str">
            <v>VE - Water of Leith various intiatives</v>
          </cell>
          <cell r="D493">
            <v>0</v>
          </cell>
          <cell r="E493">
            <v>0</v>
          </cell>
          <cell r="F493">
            <v>0</v>
          </cell>
        </row>
        <row r="494">
          <cell r="A494" t="str">
            <v>T19.06.12</v>
          </cell>
          <cell r="B494" t="str">
            <v>VE - Eight maintenance walkway structures - delete or reduce</v>
          </cell>
          <cell r="D494">
            <v>0</v>
          </cell>
          <cell r="E494">
            <v>0</v>
          </cell>
          <cell r="F494">
            <v>0</v>
          </cell>
        </row>
        <row r="495">
          <cell r="A495" t="str">
            <v>T19.06.13</v>
          </cell>
          <cell r="B495" t="str">
            <v>VE - Class 7 material conversion</v>
          </cell>
          <cell r="D495">
            <v>0</v>
          </cell>
          <cell r="E495">
            <v>0</v>
          </cell>
          <cell r="F495">
            <v>0</v>
          </cell>
        </row>
        <row r="496">
          <cell r="A496" t="str">
            <v>T19.06.14</v>
          </cell>
          <cell r="B496" t="str">
            <v>VE - Value engineer finishes on EPV and other structures</v>
          </cell>
          <cell r="D496">
            <v>0</v>
          </cell>
          <cell r="E496">
            <v>0</v>
          </cell>
          <cell r="F496">
            <v>0</v>
          </cell>
        </row>
        <row r="497">
          <cell r="A497" t="str">
            <v>T19.06.15</v>
          </cell>
          <cell r="B497" t="str">
            <v>VE - Tramstops, standard finishes to circa 20-30% of stops</v>
          </cell>
          <cell r="D497">
            <v>0</v>
          </cell>
          <cell r="E497">
            <v>0</v>
          </cell>
          <cell r="F497">
            <v>0</v>
          </cell>
        </row>
        <row r="498">
          <cell r="A498" t="str">
            <v>T19.06.16</v>
          </cell>
          <cell r="B498" t="str">
            <v>VE - Delete depot pumping station/storm tanks by utilising existing gravity system.</v>
          </cell>
          <cell r="D498">
            <v>0</v>
          </cell>
          <cell r="E498">
            <v>0</v>
          </cell>
          <cell r="F498">
            <v>0</v>
          </cell>
        </row>
        <row r="499">
          <cell r="A499" t="str">
            <v>T19.06.17</v>
          </cell>
          <cell r="B499" t="str">
            <v>VE - Depot - Build part now with provision to expand in the future/reduce size of car park facilities</v>
          </cell>
          <cell r="D499">
            <v>0</v>
          </cell>
          <cell r="E499">
            <v>0</v>
          </cell>
          <cell r="F499">
            <v>0</v>
          </cell>
        </row>
        <row r="500">
          <cell r="A500" t="str">
            <v>T19.06.18</v>
          </cell>
          <cell r="B500" t="str">
            <v>VE - Depot - delete split vehicle accommodation system - requirement dependant on tram vehicle selection</v>
          </cell>
          <cell r="D500">
            <v>0</v>
          </cell>
          <cell r="E500">
            <v>0</v>
          </cell>
          <cell r="F500">
            <v>0</v>
          </cell>
        </row>
        <row r="501">
          <cell r="A501" t="str">
            <v>T19.06.19</v>
          </cell>
          <cell r="B501" t="str">
            <v>VE - Depot - Track Maintenance Equipment - rationalise scope requirement and consider renting.</v>
          </cell>
          <cell r="D501">
            <v>0</v>
          </cell>
          <cell r="E501">
            <v>0</v>
          </cell>
          <cell r="F501">
            <v>0</v>
          </cell>
        </row>
        <row r="502">
          <cell r="A502" t="str">
            <v>T19.06.20</v>
          </cell>
          <cell r="B502" t="str">
            <v>VE - Depot - deletion of one pavement (inner) .</v>
          </cell>
          <cell r="D502">
            <v>0</v>
          </cell>
          <cell r="E502">
            <v>0</v>
          </cell>
          <cell r="F502">
            <v>0</v>
          </cell>
        </row>
        <row r="503">
          <cell r="A503" t="str">
            <v>T19.06.21</v>
          </cell>
          <cell r="B503" t="str">
            <v>VE - Depot - delete requirement for concrete apron to security fence</v>
          </cell>
          <cell r="D503">
            <v>0</v>
          </cell>
          <cell r="E503">
            <v>0</v>
          </cell>
          <cell r="F503">
            <v>0</v>
          </cell>
        </row>
        <row r="504">
          <cell r="A504" t="str">
            <v>T19.06.22</v>
          </cell>
          <cell r="B504" t="str">
            <v>VE - Consolidated VE items 7, 10, 11, 19  which results from changes to initial Depot design driven by proximity to BAA runway and EARL decision.</v>
          </cell>
          <cell r="D504">
            <v>0</v>
          </cell>
          <cell r="E504">
            <v>0</v>
          </cell>
          <cell r="F504">
            <v>0</v>
          </cell>
        </row>
        <row r="505">
          <cell r="A505" t="str">
            <v>T19.06.23</v>
          </cell>
          <cell r="B505" t="str">
            <v>VE - Delete standby generator and substitute with hardstanding and power connection for portable generator.</v>
          </cell>
          <cell r="D505">
            <v>0</v>
          </cell>
          <cell r="E505">
            <v>0</v>
          </cell>
          <cell r="F505">
            <v>0</v>
          </cell>
        </row>
        <row r="506">
          <cell r="A506" t="str">
            <v>T19.06.24</v>
          </cell>
          <cell r="B506" t="str">
            <v>VE - Material recovery and reprocessing (Infraco); 2 options - reconstituted planings &amp; Type 1R</v>
          </cell>
          <cell r="D506">
            <v>0</v>
          </cell>
          <cell r="E506">
            <v>0</v>
          </cell>
          <cell r="F506">
            <v>0</v>
          </cell>
        </row>
        <row r="507">
          <cell r="A507" t="str">
            <v>T19.06.25</v>
          </cell>
          <cell r="B507" t="str">
            <v>VE - Reduce Kerb and associated re-instatement of pavement</v>
          </cell>
          <cell r="D507">
            <v>0</v>
          </cell>
          <cell r="E507">
            <v>0</v>
          </cell>
          <cell r="F507">
            <v>0</v>
          </cell>
        </row>
        <row r="508">
          <cell r="A508" t="str">
            <v>T19.06.26</v>
          </cell>
          <cell r="B508" t="str">
            <v>VE - Reduce drainage run from guideway</v>
          </cell>
          <cell r="D508">
            <v>0</v>
          </cell>
          <cell r="E508">
            <v>0</v>
          </cell>
          <cell r="F508">
            <v>0</v>
          </cell>
        </row>
        <row r="509">
          <cell r="A509" t="str">
            <v>T19.06.27</v>
          </cell>
          <cell r="B509" t="str">
            <v>VE - UTC associated with wider area impacts</v>
          </cell>
          <cell r="D509">
            <v>0</v>
          </cell>
          <cell r="E509">
            <v>0</v>
          </cell>
          <cell r="F509">
            <v>0</v>
          </cell>
        </row>
        <row r="510">
          <cell r="A510" t="str">
            <v>T19.06.28</v>
          </cell>
          <cell r="B510" t="str">
            <v>VE - Picardy place level flexing - MUDFA savings</v>
          </cell>
          <cell r="D510">
            <v>0</v>
          </cell>
          <cell r="E510">
            <v>0</v>
          </cell>
          <cell r="F510">
            <v>0</v>
          </cell>
        </row>
        <row r="511">
          <cell r="A511" t="str">
            <v>T19.06.29</v>
          </cell>
          <cell r="B511" t="str">
            <v>VE - Picardy place level flexing - construction savings</v>
          </cell>
          <cell r="D511">
            <v>0</v>
          </cell>
          <cell r="E511">
            <v>0</v>
          </cell>
          <cell r="F511">
            <v>0</v>
          </cell>
        </row>
        <row r="512">
          <cell r="A512" t="str">
            <v>T19.06.30</v>
          </cell>
          <cell r="B512" t="str">
            <v>VE - Noise attenuation</v>
          </cell>
          <cell r="D512">
            <v>0</v>
          </cell>
          <cell r="E512">
            <v>0</v>
          </cell>
          <cell r="F512">
            <v>0</v>
          </cell>
        </row>
        <row r="513">
          <cell r="A513" t="str">
            <v>T19.06.31</v>
          </cell>
          <cell r="B513" t="str">
            <v>VE - Reduce ballast thickness</v>
          </cell>
          <cell r="D513">
            <v>0</v>
          </cell>
          <cell r="E513">
            <v>0</v>
          </cell>
          <cell r="F513">
            <v>0</v>
          </cell>
        </row>
        <row r="514">
          <cell r="A514" t="str">
            <v>T19.06.32</v>
          </cell>
          <cell r="B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 t="str">
            <v>T19.06.33</v>
          </cell>
          <cell r="B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 t="str">
            <v>T19.06.34</v>
          </cell>
          <cell r="B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 t="str">
            <v>T19.06.35</v>
          </cell>
          <cell r="B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 t="str">
            <v>T19.06.36</v>
          </cell>
          <cell r="B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 t="str">
            <v>T19.06.37</v>
          </cell>
          <cell r="B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 t="str">
            <v>T19.06.38</v>
          </cell>
          <cell r="B520">
            <v>0</v>
          </cell>
          <cell r="D520">
            <v>0</v>
          </cell>
          <cell r="E520">
            <v>0</v>
          </cell>
          <cell r="F520">
            <v>0</v>
          </cell>
        </row>
        <row r="521">
          <cell r="A521" t="str">
            <v>T19.06.39</v>
          </cell>
          <cell r="B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 t="str">
            <v>T19.06.40</v>
          </cell>
          <cell r="B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 t="str">
            <v>T19.06.41</v>
          </cell>
          <cell r="B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 t="str">
            <v>T19.06.42</v>
          </cell>
          <cell r="B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 t="str">
            <v>T19.06.43</v>
          </cell>
          <cell r="B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 t="str">
            <v>T19.06.44</v>
          </cell>
          <cell r="B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 t="str">
            <v>T19.06.45</v>
          </cell>
          <cell r="B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 t="str">
            <v>T19.06.46</v>
          </cell>
          <cell r="B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 t="str">
            <v>T19.06.47</v>
          </cell>
          <cell r="B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 t="str">
            <v>T19.06.48</v>
          </cell>
          <cell r="B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 t="str">
            <v>T19.06.49</v>
          </cell>
          <cell r="B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 t="str">
            <v>T19.06.50</v>
          </cell>
          <cell r="B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 t="str">
            <v>T19.06.51</v>
          </cell>
          <cell r="B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 t="str">
            <v>T19.06.52</v>
          </cell>
          <cell r="B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 t="str">
            <v>T19.06.53</v>
          </cell>
          <cell r="B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 t="str">
            <v>T19.06.54</v>
          </cell>
          <cell r="B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 t="str">
            <v>T19.06.55</v>
          </cell>
          <cell r="B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 t="str">
            <v>T19.06.56</v>
          </cell>
          <cell r="B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 t="str">
            <v>T19.06.57</v>
          </cell>
          <cell r="B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 t="str">
            <v>T19.06.58</v>
          </cell>
          <cell r="B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 t="str">
            <v>T19.06.59</v>
          </cell>
          <cell r="B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 t="str">
            <v>T19.06.60</v>
          </cell>
          <cell r="B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 t="str">
            <v>T19.06.01-60</v>
          </cell>
          <cell r="B543" t="str">
            <v>Subtotal VE - Infraco</v>
          </cell>
          <cell r="D543">
            <v>0</v>
          </cell>
          <cell r="E543">
            <v>0</v>
          </cell>
          <cell r="F543">
            <v>0</v>
          </cell>
        </row>
        <row r="544">
          <cell r="A544" t="str">
            <v>T19.06.61</v>
          </cell>
          <cell r="B544" t="str">
            <v>VE - Marerial recovery / reprocessing - MUDFA</v>
          </cell>
          <cell r="D544">
            <v>0</v>
          </cell>
          <cell r="E544">
            <v>0</v>
          </cell>
          <cell r="F544">
            <v>0</v>
          </cell>
        </row>
        <row r="545">
          <cell r="A545" t="str">
            <v>T19.06.62</v>
          </cell>
          <cell r="B545" t="str">
            <v>VE - Reduction in extent of road reinstatement</v>
          </cell>
          <cell r="D545">
            <v>0</v>
          </cell>
          <cell r="E545">
            <v>0</v>
          </cell>
          <cell r="F545">
            <v>0</v>
          </cell>
        </row>
        <row r="546">
          <cell r="A546" t="str">
            <v>T19.06.63</v>
          </cell>
          <cell r="B546" t="str">
            <v>VE - Deferred Leasing</v>
          </cell>
          <cell r="D546">
            <v>0</v>
          </cell>
          <cell r="E546">
            <v>0</v>
          </cell>
          <cell r="F546">
            <v>0</v>
          </cell>
        </row>
        <row r="547">
          <cell r="A547" t="str">
            <v>T19.06.64</v>
          </cell>
          <cell r="B547" t="str">
            <v>VE - Network Reinforcement</v>
          </cell>
          <cell r="D547">
            <v>0</v>
          </cell>
          <cell r="E547">
            <v>0</v>
          </cell>
          <cell r="F547">
            <v>0</v>
          </cell>
        </row>
        <row r="548">
          <cell r="A548" t="str">
            <v>T19.06.65</v>
          </cell>
          <cell r="B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 t="str">
            <v>T19.06.66</v>
          </cell>
          <cell r="B549">
            <v>0</v>
          </cell>
          <cell r="D549">
            <v>0</v>
          </cell>
          <cell r="E549">
            <v>0</v>
          </cell>
          <cell r="F549">
            <v>0</v>
          </cell>
        </row>
        <row r="550">
          <cell r="A550" t="str">
            <v>T19.06.67</v>
          </cell>
          <cell r="B550">
            <v>0</v>
          </cell>
          <cell r="D550">
            <v>0</v>
          </cell>
          <cell r="E550">
            <v>0</v>
          </cell>
          <cell r="F550">
            <v>0</v>
          </cell>
        </row>
        <row r="551">
          <cell r="A551" t="str">
            <v>T19.06.68</v>
          </cell>
          <cell r="B551">
            <v>0</v>
          </cell>
          <cell r="D551">
            <v>0</v>
          </cell>
          <cell r="E551">
            <v>0</v>
          </cell>
          <cell r="F551">
            <v>0</v>
          </cell>
        </row>
        <row r="552">
          <cell r="A552" t="str">
            <v>T19.06.69</v>
          </cell>
          <cell r="B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 t="str">
            <v>T19.06.70</v>
          </cell>
          <cell r="B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 t="str">
            <v>T19.06.71</v>
          </cell>
          <cell r="B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 t="str">
            <v>T19.06.72</v>
          </cell>
          <cell r="B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 t="str">
            <v>T19.06.73</v>
          </cell>
          <cell r="B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 t="str">
            <v>T19.06.74</v>
          </cell>
          <cell r="B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 t="str">
            <v>T19.06.75</v>
          </cell>
          <cell r="B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 t="str">
            <v>T19.06.76</v>
          </cell>
          <cell r="B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 t="str">
            <v>T19.06.77</v>
          </cell>
          <cell r="B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 t="str">
            <v>T19.06.78</v>
          </cell>
          <cell r="B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 t="str">
            <v>T19.06.79</v>
          </cell>
          <cell r="B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 t="str">
            <v>T19.06.80</v>
          </cell>
          <cell r="B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 t="str">
            <v>T19.06.81</v>
          </cell>
          <cell r="B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 t="str">
            <v>T19.06.82</v>
          </cell>
          <cell r="B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 t="str">
            <v>T19.06.83</v>
          </cell>
          <cell r="B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 t="str">
            <v>T19.06.84</v>
          </cell>
          <cell r="B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 t="str">
            <v>T19.06.85</v>
          </cell>
          <cell r="B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 t="str">
            <v>T19.06.86</v>
          </cell>
          <cell r="B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 t="str">
            <v>T19.06.87</v>
          </cell>
          <cell r="B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 t="str">
            <v>T19.06.88</v>
          </cell>
          <cell r="B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 t="str">
            <v>T19.06.89</v>
          </cell>
          <cell r="B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 t="str">
            <v>T19.06.90</v>
          </cell>
          <cell r="B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 t="str">
            <v>T19.06.91</v>
          </cell>
          <cell r="B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 t="str">
            <v>T19.06.92</v>
          </cell>
          <cell r="B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 t="str">
            <v>T19.06.93</v>
          </cell>
          <cell r="B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 t="str">
            <v>T19.06.94</v>
          </cell>
          <cell r="B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 t="str">
            <v>T19.06.95</v>
          </cell>
          <cell r="B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 t="str">
            <v>T19.06.96</v>
          </cell>
          <cell r="B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 t="str">
            <v>T19.06.97</v>
          </cell>
          <cell r="B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 t="str">
            <v>T19.06.98</v>
          </cell>
          <cell r="B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 t="str">
            <v>T19.06.99</v>
          </cell>
          <cell r="B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 t="str">
            <v>T19.06.100</v>
          </cell>
          <cell r="B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 t="str">
            <v>T19.06.61-100</v>
          </cell>
          <cell r="B584" t="str">
            <v>Subtotal VE - Non-Infraco</v>
          </cell>
          <cell r="D584">
            <v>0</v>
          </cell>
          <cell r="E584">
            <v>0</v>
          </cell>
          <cell r="F584">
            <v>0</v>
          </cell>
        </row>
        <row r="585">
          <cell r="A585" t="str">
            <v>T19.06</v>
          </cell>
          <cell r="B585" t="str">
            <v>Subtotal VE</v>
          </cell>
          <cell r="D585">
            <v>0</v>
          </cell>
          <cell r="E585">
            <v>0</v>
          </cell>
          <cell r="F585">
            <v>0</v>
          </cell>
        </row>
        <row r="586">
          <cell r="A586" t="str">
            <v>T19.07.04</v>
          </cell>
          <cell r="B586" t="str">
            <v>Power - Network reinforcement</v>
          </cell>
          <cell r="D586">
            <v>0</v>
          </cell>
          <cell r="E586">
            <v>0</v>
          </cell>
          <cell r="F586">
            <v>0</v>
          </cell>
        </row>
        <row r="587">
          <cell r="A587" t="str">
            <v>T19.07.06</v>
          </cell>
          <cell r="B587" t="str">
            <v>IPR2 contingency</v>
          </cell>
          <cell r="D587">
            <v>259534</v>
          </cell>
          <cell r="E587">
            <v>0</v>
          </cell>
          <cell r="F587">
            <v>259534</v>
          </cell>
        </row>
        <row r="588">
          <cell r="A588" t="str">
            <v>T19.07.07</v>
          </cell>
          <cell r="B588" t="str">
            <v>Traffic signal and UTC</v>
          </cell>
          <cell r="D588">
            <v>0</v>
          </cell>
          <cell r="E588">
            <v>0</v>
          </cell>
          <cell r="F588">
            <v>0</v>
          </cell>
        </row>
        <row r="589">
          <cell r="A589" t="str">
            <v>T19.07.08</v>
          </cell>
          <cell r="B589" t="str">
            <v>Murrayfield modifications</v>
          </cell>
          <cell r="D589">
            <v>1154856</v>
          </cell>
          <cell r="E589">
            <v>-93289</v>
          </cell>
          <cell r="F589">
            <v>1061567</v>
          </cell>
        </row>
        <row r="590">
          <cell r="A590" t="str">
            <v>T19.07.16</v>
          </cell>
          <cell r="B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 t="str">
            <v>T19.07.10</v>
          </cell>
          <cell r="B591" t="str">
            <v>Office land rental</v>
          </cell>
          <cell r="D591">
            <v>333267</v>
          </cell>
          <cell r="E591">
            <v>-8865.3846153846171</v>
          </cell>
          <cell r="F591">
            <v>324401.61538461538</v>
          </cell>
        </row>
        <row r="592">
          <cell r="A592" t="str">
            <v>T19.07.11</v>
          </cell>
          <cell r="B592" t="str">
            <v>Leith goods yard</v>
          </cell>
          <cell r="D592">
            <v>87296</v>
          </cell>
          <cell r="E592">
            <v>81154.153846153844</v>
          </cell>
          <cell r="F592">
            <v>168450.15384615384</v>
          </cell>
        </row>
        <row r="593">
          <cell r="A593" t="str">
            <v>T19.07.12</v>
          </cell>
          <cell r="B593" t="str">
            <v>Traffic management design</v>
          </cell>
          <cell r="D593">
            <v>82044</v>
          </cell>
          <cell r="E593">
            <v>11956</v>
          </cell>
          <cell r="F593">
            <v>94000</v>
          </cell>
        </row>
        <row r="594">
          <cell r="A594" t="str">
            <v>T19.07.17</v>
          </cell>
          <cell r="B594" t="str">
            <v>Burnside Road - Construction Costs</v>
          </cell>
          <cell r="D594">
            <v>1548494</v>
          </cell>
          <cell r="E594">
            <v>-25412.009999999776</v>
          </cell>
          <cell r="F594">
            <v>1523081.9900000002</v>
          </cell>
        </row>
        <row r="595">
          <cell r="A595" t="str">
            <v>T19.07.18</v>
          </cell>
          <cell r="B595" t="str">
            <v xml:space="preserve">Burnside Road - BAA Costs </v>
          </cell>
          <cell r="D595">
            <v>410792.19000000006</v>
          </cell>
          <cell r="E595">
            <v>3851.2700000000768</v>
          </cell>
          <cell r="F595">
            <v>414643.46000000014</v>
          </cell>
        </row>
        <row r="596">
          <cell r="A596" t="str">
            <v>T19.07.19</v>
          </cell>
          <cell r="B596" t="str">
            <v xml:space="preserve">Burnside Road - Consultancy Costs </v>
          </cell>
          <cell r="D596">
            <v>200218</v>
          </cell>
          <cell r="E596">
            <v>2228.7600000000093</v>
          </cell>
          <cell r="F596">
            <v>202446.76</v>
          </cell>
        </row>
        <row r="597">
          <cell r="A597" t="str">
            <v>T19.07.20</v>
          </cell>
          <cell r="B597" t="str">
            <v xml:space="preserve">Burnside Road - Other Costs </v>
          </cell>
          <cell r="D597">
            <v>40246</v>
          </cell>
          <cell r="E597">
            <v>85413.900000000023</v>
          </cell>
          <cell r="F597">
            <v>125659.90000000002</v>
          </cell>
        </row>
        <row r="598">
          <cell r="A598" t="str">
            <v>T19.07.21</v>
          </cell>
          <cell r="B598" t="str">
            <v>BAA MUDFA - Construction Costs</v>
          </cell>
          <cell r="D598">
            <v>428653</v>
          </cell>
          <cell r="E598">
            <v>10991.439999999944</v>
          </cell>
          <cell r="F598">
            <v>439644.43999999994</v>
          </cell>
        </row>
        <row r="599">
          <cell r="A599" t="str">
            <v>T19.07.22</v>
          </cell>
          <cell r="B599" t="str">
            <v xml:space="preserve">BAA MUDFA - BAA Costs </v>
          </cell>
          <cell r="D599">
            <v>201977</v>
          </cell>
          <cell r="E599">
            <v>3023.070000000007</v>
          </cell>
          <cell r="F599">
            <v>205000.07</v>
          </cell>
        </row>
        <row r="600">
          <cell r="A600" t="str">
            <v>T19.07.23</v>
          </cell>
          <cell r="B600" t="str">
            <v xml:space="preserve">BAA MUDFA - Consultancy Costs </v>
          </cell>
          <cell r="D600">
            <v>186486</v>
          </cell>
          <cell r="E600">
            <v>-0.29000000000814907</v>
          </cell>
          <cell r="F600">
            <v>186485.71</v>
          </cell>
        </row>
        <row r="601">
          <cell r="A601" t="str">
            <v>T19.07.24</v>
          </cell>
          <cell r="B601" t="str">
            <v xml:space="preserve">BAA MUDFA - Other Costs </v>
          </cell>
          <cell r="D601">
            <v>0</v>
          </cell>
          <cell r="E601">
            <v>0</v>
          </cell>
          <cell r="F601">
            <v>0</v>
          </cell>
        </row>
        <row r="602">
          <cell r="A602" t="str">
            <v>T19.07.25</v>
          </cell>
          <cell r="B602" t="str">
            <v>Forth Ports Section 1a</v>
          </cell>
          <cell r="D602">
            <v>1336527</v>
          </cell>
          <cell r="E602">
            <v>49906</v>
          </cell>
          <cell r="F602">
            <v>1386433</v>
          </cell>
        </row>
        <row r="603">
          <cell r="A603" t="str">
            <v>T19.01-08, 10-12,17-20</v>
          </cell>
          <cell r="B603" t="str">
            <v>Subtotal non Infraco works</v>
          </cell>
          <cell r="D603">
            <v>6270390.1899999995</v>
          </cell>
          <cell r="E603">
            <v>120957.9092307695</v>
          </cell>
          <cell r="F603">
            <v>6391348.0992307691</v>
          </cell>
        </row>
        <row r="604">
          <cell r="A604" t="str">
            <v>T19.07.26</v>
          </cell>
          <cell r="B604" t="str">
            <v>SW Global Resourcing</v>
          </cell>
          <cell r="D604">
            <v>435929</v>
          </cell>
          <cell r="E604">
            <v>0</v>
          </cell>
          <cell r="F604">
            <v>435929</v>
          </cell>
        </row>
        <row r="605">
          <cell r="A605" t="str">
            <v>T19.07.27</v>
          </cell>
          <cell r="B605" t="str">
            <v>Stray Current Monitoring</v>
          </cell>
          <cell r="D605">
            <v>102629.98999999999</v>
          </cell>
          <cell r="E605">
            <v>0</v>
          </cell>
          <cell r="F605">
            <v>102629.98999999999</v>
          </cell>
        </row>
        <row r="606">
          <cell r="A606" t="str">
            <v>T19.07.28</v>
          </cell>
          <cell r="B606" t="str">
            <v>Manhole at Balbirnie Place (Frontline cost)</v>
          </cell>
          <cell r="D606">
            <v>274133</v>
          </cell>
          <cell r="E606">
            <v>5540</v>
          </cell>
          <cell r="F606">
            <v>279673</v>
          </cell>
        </row>
        <row r="607">
          <cell r="A607" t="str">
            <v>T19.07.29</v>
          </cell>
          <cell r="B607" t="str">
            <v>SGN  Gas main haymarket</v>
          </cell>
          <cell r="D607">
            <v>43565</v>
          </cell>
          <cell r="E607">
            <v>-43565</v>
          </cell>
          <cell r="F607">
            <v>0</v>
          </cell>
        </row>
        <row r="608">
          <cell r="A608" t="str">
            <v>T19.07.30</v>
          </cell>
          <cell r="B608" t="str">
            <v>Crash Gate 10</v>
          </cell>
          <cell r="D608">
            <v>125293.79</v>
          </cell>
          <cell r="E608">
            <v>9941.1999999999989</v>
          </cell>
          <cell r="F608">
            <v>135234.99</v>
          </cell>
        </row>
        <row r="609">
          <cell r="A609" t="str">
            <v>T19.07.31</v>
          </cell>
          <cell r="B609" t="str">
            <v>Constitution Street – Mock-up</v>
          </cell>
          <cell r="D609">
            <v>38351</v>
          </cell>
          <cell r="E609">
            <v>0</v>
          </cell>
          <cell r="F609">
            <v>38351</v>
          </cell>
        </row>
        <row r="610">
          <cell r="A610" t="str">
            <v>T19.07.32</v>
          </cell>
          <cell r="B610" t="str">
            <v>SGN Gas diversion</v>
          </cell>
          <cell r="D610">
            <v>544192</v>
          </cell>
          <cell r="E610">
            <v>-222174</v>
          </cell>
          <cell r="F610">
            <v>322018</v>
          </cell>
        </row>
        <row r="611">
          <cell r="A611" t="str">
            <v>T19.07.33</v>
          </cell>
          <cell r="B611" t="str">
            <v>MUDFA scoped side entry manholes</v>
          </cell>
          <cell r="D611">
            <v>550302.71</v>
          </cell>
          <cell r="E611">
            <v>22276.290000000037</v>
          </cell>
          <cell r="F611">
            <v>572579</v>
          </cell>
        </row>
        <row r="612">
          <cell r="A612" t="str">
            <v>T19.07.34</v>
          </cell>
          <cell r="B612" t="str">
            <v>Power network Reinforcement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>T19.07.35</v>
          </cell>
          <cell r="B613" t="str">
            <v>Section 1a Utilities</v>
          </cell>
          <cell r="D613">
            <v>3070008</v>
          </cell>
          <cell r="E613">
            <v>37472.05850745691</v>
          </cell>
          <cell r="F613">
            <v>3107480.0585074569</v>
          </cell>
        </row>
        <row r="614">
          <cell r="A614" t="str">
            <v>T19.07.36</v>
          </cell>
          <cell r="B614" t="str">
            <v>Clancy Docwra Utilities Works</v>
          </cell>
          <cell r="D614">
            <v>5264981.42</v>
          </cell>
          <cell r="E614">
            <v>439136.58000000007</v>
          </cell>
          <cell r="F614">
            <v>5704118</v>
          </cell>
        </row>
        <row r="615">
          <cell r="A615" t="str">
            <v>T19.07.37</v>
          </cell>
          <cell r="B615" t="str">
            <v>Section 5C Edinburgh Park Clancy</v>
          </cell>
          <cell r="D615">
            <v>243359</v>
          </cell>
          <cell r="E615">
            <v>5344</v>
          </cell>
          <cell r="F615">
            <v>248703</v>
          </cell>
        </row>
        <row r="616">
          <cell r="A616" t="str">
            <v>T19.07.38</v>
          </cell>
          <cell r="B616" t="str">
            <v>Mass Barier Costs</v>
          </cell>
          <cell r="D616">
            <v>0</v>
          </cell>
          <cell r="E616">
            <v>0</v>
          </cell>
          <cell r="F616">
            <v>0</v>
          </cell>
        </row>
        <row r="617">
          <cell r="A617" t="str">
            <v>T19.07.39</v>
          </cell>
          <cell r="B617" t="str">
            <v>Baltic Street</v>
          </cell>
          <cell r="D617">
            <v>0</v>
          </cell>
          <cell r="E617">
            <v>0</v>
          </cell>
          <cell r="F617">
            <v>0</v>
          </cell>
        </row>
        <row r="618">
          <cell r="A618" t="str">
            <v>T19.07.40</v>
          </cell>
          <cell r="B618" t="str">
            <v>South Gyle - Sewer Diversion</v>
          </cell>
          <cell r="D618">
            <v>836000</v>
          </cell>
          <cell r="E618">
            <v>37240</v>
          </cell>
          <cell r="F618">
            <v>873240</v>
          </cell>
        </row>
        <row r="619">
          <cell r="A619" t="str">
            <v>T19.07.41</v>
          </cell>
          <cell r="B619" t="str">
            <v>Visirail / Rubber Kerbs</v>
          </cell>
          <cell r="D619">
            <v>879759.57</v>
          </cell>
          <cell r="E619">
            <v>40240.430000000051</v>
          </cell>
          <cell r="F619">
            <v>920000</v>
          </cell>
        </row>
        <row r="620">
          <cell r="A620" t="str">
            <v>T19.07.42</v>
          </cell>
          <cell r="B620" t="str">
            <v>SUC Costs - from MUDFA</v>
          </cell>
          <cell r="D620">
            <v>38532</v>
          </cell>
          <cell r="E620">
            <v>0</v>
          </cell>
          <cell r="F620">
            <v>38532</v>
          </cell>
        </row>
        <row r="621">
          <cell r="A621" t="str">
            <v>T19.07.43</v>
          </cell>
          <cell r="B621" t="str">
            <v>SUC Betterment - from MUDFA</v>
          </cell>
          <cell r="D621">
            <v>0</v>
          </cell>
          <cell r="E621">
            <v>0</v>
          </cell>
          <cell r="F621">
            <v>0</v>
          </cell>
        </row>
        <row r="622">
          <cell r="A622" t="str">
            <v>T19.07.44</v>
          </cell>
          <cell r="B622" t="str">
            <v>Grontmij design novation section 7 BAA</v>
          </cell>
          <cell r="D622">
            <v>0</v>
          </cell>
          <cell r="E622">
            <v>0</v>
          </cell>
          <cell r="F622">
            <v>0</v>
          </cell>
        </row>
        <row r="623">
          <cell r="A623" t="str">
            <v>T19.07.45</v>
          </cell>
          <cell r="B623" t="str">
            <v>Trial Holes  S. Gyle</v>
          </cell>
          <cell r="D623">
            <v>0</v>
          </cell>
          <cell r="E623">
            <v>0</v>
          </cell>
          <cell r="F623">
            <v>0</v>
          </cell>
        </row>
        <row r="624">
          <cell r="A624" t="str">
            <v>T19.07.46</v>
          </cell>
          <cell r="B624" t="str">
            <v>Bus Tracker Work</v>
          </cell>
          <cell r="D624">
            <v>40260</v>
          </cell>
          <cell r="E624">
            <v>0</v>
          </cell>
          <cell r="F624">
            <v>40260</v>
          </cell>
        </row>
        <row r="625">
          <cell r="A625" t="str">
            <v>T19.07.47</v>
          </cell>
          <cell r="B625" t="str">
            <v>POL HA Temp Retention Works</v>
          </cell>
          <cell r="D625">
            <v>113632</v>
          </cell>
          <cell r="E625">
            <v>0</v>
          </cell>
          <cell r="F625">
            <v>113632</v>
          </cell>
        </row>
        <row r="626">
          <cell r="A626" t="str">
            <v>T19.07.48</v>
          </cell>
          <cell r="B626" t="str">
            <v>Cabling at Tower Place Bridge Diversion Works</v>
          </cell>
          <cell r="D626">
            <v>6309</v>
          </cell>
          <cell r="E626">
            <v>19558</v>
          </cell>
          <cell r="F626">
            <v>25867</v>
          </cell>
        </row>
        <row r="627">
          <cell r="A627" t="str">
            <v>T19.07.26-48</v>
          </cell>
          <cell r="B627" t="str">
            <v>Subtotal non Infraco changes</v>
          </cell>
          <cell r="D627">
            <v>12607237.48</v>
          </cell>
          <cell r="E627">
            <v>351009.55850745708</v>
          </cell>
          <cell r="F627">
            <v>12958247.038507458</v>
          </cell>
        </row>
        <row r="628">
          <cell r="A628" t="str">
            <v>T19.07.09</v>
          </cell>
          <cell r="B628" t="str">
            <v>Fastlink alternative</v>
          </cell>
          <cell r="D628">
            <v>516214</v>
          </cell>
          <cell r="E628">
            <v>32786</v>
          </cell>
          <cell r="F628">
            <v>549000</v>
          </cell>
        </row>
        <row r="629">
          <cell r="A629" t="str">
            <v>T19.07.13</v>
          </cell>
          <cell r="B629" t="str">
            <v>Ancient monuments</v>
          </cell>
          <cell r="D629">
            <v>64614</v>
          </cell>
          <cell r="E629">
            <v>31386</v>
          </cell>
          <cell r="F629">
            <v>96000</v>
          </cell>
        </row>
        <row r="630">
          <cell r="A630" t="str">
            <v>T19.07.14</v>
          </cell>
          <cell r="B630" t="str">
            <v>TMi cycle integration study</v>
          </cell>
          <cell r="D630">
            <v>19656.899999999998</v>
          </cell>
          <cell r="E630">
            <v>0</v>
          </cell>
          <cell r="F630">
            <v>19656.899999999998</v>
          </cell>
        </row>
        <row r="631">
          <cell r="A631" t="str">
            <v>T19.07.15</v>
          </cell>
          <cell r="B631" t="str">
            <v>Siemens out of hours monitoring</v>
          </cell>
          <cell r="D631">
            <v>66716</v>
          </cell>
          <cell r="E631">
            <v>0</v>
          </cell>
          <cell r="F631">
            <v>66716</v>
          </cell>
        </row>
        <row r="632">
          <cell r="A632" t="str">
            <v>T19.07.49</v>
          </cell>
          <cell r="B632" t="str">
            <v>Gogar 250 Water Main - Clancy</v>
          </cell>
          <cell r="D632">
            <v>295207</v>
          </cell>
          <cell r="E632">
            <v>11477</v>
          </cell>
          <cell r="F632">
            <v>306684</v>
          </cell>
        </row>
        <row r="633">
          <cell r="A633" t="str">
            <v>T19.07.50</v>
          </cell>
          <cell r="B633" t="str">
            <v>Remedial Works to SW Manholes - Crummock</v>
          </cell>
          <cell r="D633">
            <v>27193.01</v>
          </cell>
          <cell r="E633">
            <v>1415.9900000000016</v>
          </cell>
          <cell r="F633">
            <v>28609</v>
          </cell>
        </row>
        <row r="634">
          <cell r="A634" t="str">
            <v>T19.07.51</v>
          </cell>
          <cell r="B634" t="str">
            <v>SW Abandonments</v>
          </cell>
          <cell r="D634">
            <v>303193</v>
          </cell>
          <cell r="E634">
            <v>39893</v>
          </cell>
          <cell r="F634">
            <v>343086</v>
          </cell>
        </row>
        <row r="635">
          <cell r="A635" t="str">
            <v>T19.07.52</v>
          </cell>
          <cell r="B635" t="str">
            <v>Assembly St Temp SW 300mm Diversion</v>
          </cell>
          <cell r="D635">
            <v>91786</v>
          </cell>
          <cell r="E635">
            <v>5241</v>
          </cell>
          <cell r="F635">
            <v>97027</v>
          </cell>
        </row>
        <row r="636">
          <cell r="A636" t="str">
            <v>T19.07.53</v>
          </cell>
          <cell r="B636" t="str">
            <v>Traffic Management Costs</v>
          </cell>
          <cell r="D636">
            <v>657635</v>
          </cell>
          <cell r="E636">
            <v>10301.799999999999</v>
          </cell>
          <cell r="F636">
            <v>667936.80000000005</v>
          </cell>
        </row>
        <row r="637">
          <cell r="A637" t="str">
            <v>T19.07.54</v>
          </cell>
          <cell r="B637" t="str">
            <v>Remedial works for Scottish Water</v>
          </cell>
          <cell r="D637">
            <v>8430.19</v>
          </cell>
          <cell r="E637">
            <v>-0.19000000000050932</v>
          </cell>
          <cell r="F637">
            <v>8430</v>
          </cell>
        </row>
        <row r="638">
          <cell r="A638" t="str">
            <v>T19.07.55</v>
          </cell>
          <cell r="B638" t="str">
            <v>McNicholas Utilities Works</v>
          </cell>
          <cell r="D638">
            <v>9462189</v>
          </cell>
          <cell r="E638">
            <v>1874811</v>
          </cell>
          <cell r="F638">
            <v>11337000</v>
          </cell>
        </row>
        <row r="639">
          <cell r="A639" t="str">
            <v>T19.07.60</v>
          </cell>
          <cell r="B639" t="str">
            <v>Reporting adjustments from T19.01</v>
          </cell>
          <cell r="D639">
            <v>41290</v>
          </cell>
          <cell r="E639">
            <v>4058594</v>
          </cell>
          <cell r="F639">
            <v>4099884</v>
          </cell>
        </row>
        <row r="640">
          <cell r="A640" t="str">
            <v>T19.07.61</v>
          </cell>
          <cell r="B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 t="str">
            <v>T19.07.62</v>
          </cell>
          <cell r="B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 t="str">
            <v>T19.07.63</v>
          </cell>
          <cell r="B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 t="str">
            <v>T19.07.64</v>
          </cell>
          <cell r="B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 t="str">
            <v>T19.07.65</v>
          </cell>
          <cell r="B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 t="str">
            <v>T19.07.66</v>
          </cell>
          <cell r="B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 t="str">
            <v>T19.07.67</v>
          </cell>
          <cell r="B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 t="str">
            <v>T19.07.09,13-15,49-67</v>
          </cell>
          <cell r="B647" t="str">
            <v>Subtotal non Infraco Provisional Sums</v>
          </cell>
          <cell r="D647">
            <v>11554124.1</v>
          </cell>
          <cell r="E647">
            <v>6065905.5999999996</v>
          </cell>
          <cell r="F647">
            <v>17620029.699999999</v>
          </cell>
        </row>
        <row r="648">
          <cell r="A648" t="str">
            <v>T19.07</v>
          </cell>
          <cell r="B648" t="str">
            <v>Subtotal Non Infraco works</v>
          </cell>
          <cell r="D648">
            <v>30431751.770000003</v>
          </cell>
          <cell r="E648">
            <v>6537873.0677382266</v>
          </cell>
          <cell r="F648">
            <v>36969624.837738231</v>
          </cell>
        </row>
        <row r="649">
          <cell r="A649" t="str">
            <v>T19</v>
          </cell>
          <cell r="B649" t="str">
            <v>Total Infraco</v>
          </cell>
          <cell r="D649">
            <v>338257964.11000001</v>
          </cell>
          <cell r="E649">
            <v>26609154.097738225</v>
          </cell>
          <cell r="F649">
            <v>364867118.20773816</v>
          </cell>
        </row>
        <row r="650">
          <cell r="A650" t="str">
            <v>T20.01.01</v>
          </cell>
          <cell r="B650" t="str">
            <v>Prelims</v>
          </cell>
          <cell r="D650">
            <v>6215</v>
          </cell>
          <cell r="E650">
            <v>0</v>
          </cell>
          <cell r="F650">
            <v>6215</v>
          </cell>
        </row>
        <row r="651">
          <cell r="A651" t="str">
            <v>T20.01.02</v>
          </cell>
          <cell r="B651" t="str">
            <v>Tramco early mobilisation</v>
          </cell>
          <cell r="D651">
            <v>0</v>
          </cell>
          <cell r="E651">
            <v>0</v>
          </cell>
          <cell r="F651">
            <v>0</v>
          </cell>
        </row>
        <row r="652">
          <cell r="A652" t="str">
            <v>T20.01.03</v>
          </cell>
          <cell r="B652" t="str">
            <v>Approval of preliminary design</v>
          </cell>
          <cell r="D652">
            <v>1100833</v>
          </cell>
          <cell r="E652">
            <v>0</v>
          </cell>
          <cell r="F652">
            <v>1100833</v>
          </cell>
        </row>
        <row r="653">
          <cell r="A653" t="str">
            <v>T20.01.04</v>
          </cell>
          <cell r="B653" t="str">
            <v>Delivery of mock up</v>
          </cell>
          <cell r="D653">
            <v>0</v>
          </cell>
          <cell r="E653">
            <v>0</v>
          </cell>
          <cell r="F653">
            <v>0</v>
          </cell>
        </row>
        <row r="654">
          <cell r="A654" t="str">
            <v>T20.01.05</v>
          </cell>
          <cell r="B654" t="str">
            <v>Approval of final design / mock up</v>
          </cell>
          <cell r="D654">
            <v>1651249</v>
          </cell>
          <cell r="E654">
            <v>0</v>
          </cell>
          <cell r="F654">
            <v>1651249</v>
          </cell>
        </row>
        <row r="655">
          <cell r="A655" t="str">
            <v>T20.01.06</v>
          </cell>
          <cell r="B655" t="str">
            <v>Approvals and consents</v>
          </cell>
          <cell r="D655">
            <v>0</v>
          </cell>
          <cell r="E655">
            <v>0</v>
          </cell>
          <cell r="F655">
            <v>0</v>
          </cell>
        </row>
        <row r="656">
          <cell r="A656" t="str">
            <v>T20.01.07</v>
          </cell>
          <cell r="B656" t="str">
            <v>Commencenent of tram works</v>
          </cell>
          <cell r="D656">
            <v>9687326</v>
          </cell>
          <cell r="E656">
            <v>0</v>
          </cell>
          <cell r="F656">
            <v>9687326</v>
          </cell>
        </row>
        <row r="657">
          <cell r="A657" t="str">
            <v>T20.01.08</v>
          </cell>
          <cell r="B657" t="str">
            <v>Completion 1st set bodyshells</v>
          </cell>
          <cell r="D657">
            <v>3302497</v>
          </cell>
          <cell r="E657">
            <v>0</v>
          </cell>
          <cell r="F657">
            <v>3302497</v>
          </cell>
        </row>
        <row r="658">
          <cell r="A658" t="str">
            <v>T20.01.09</v>
          </cell>
          <cell r="B658" t="str">
            <v>Completion 1st set bogies</v>
          </cell>
          <cell r="D658">
            <v>3302497</v>
          </cell>
          <cell r="E658">
            <v>0</v>
          </cell>
          <cell r="F658">
            <v>3302497</v>
          </cell>
        </row>
        <row r="659">
          <cell r="A659" t="str">
            <v>T20.01.10</v>
          </cell>
          <cell r="B659" t="str">
            <v>Completion 1st tram assembly</v>
          </cell>
          <cell r="D659">
            <v>3302497</v>
          </cell>
          <cell r="E659">
            <v>0</v>
          </cell>
          <cell r="F659">
            <v>3302497</v>
          </cell>
        </row>
        <row r="660">
          <cell r="A660" t="str">
            <v>T20.01.11</v>
          </cell>
          <cell r="B660" t="str">
            <v>Completion factory based type testing</v>
          </cell>
          <cell r="D660">
            <v>3852914</v>
          </cell>
          <cell r="E660">
            <v>0</v>
          </cell>
          <cell r="F660">
            <v>3852914</v>
          </cell>
        </row>
        <row r="661">
          <cell r="A661" t="str">
            <v>T20.01.12</v>
          </cell>
          <cell r="B661" t="str">
            <v>Delivery of preliminary tram maintenance manuals</v>
          </cell>
          <cell r="D661">
            <v>3302497</v>
          </cell>
          <cell r="E661">
            <v>0</v>
          </cell>
          <cell r="F661">
            <v>3302497</v>
          </cell>
        </row>
        <row r="662">
          <cell r="A662" t="str">
            <v>T20.01.13</v>
          </cell>
          <cell r="B662" t="str">
            <v>Delivery of spares</v>
          </cell>
          <cell r="D662">
            <v>1100832.5</v>
          </cell>
          <cell r="E662">
            <v>0</v>
          </cell>
          <cell r="F662">
            <v>1100832.5</v>
          </cell>
        </row>
        <row r="663">
          <cell r="A663" t="str">
            <v>T20.01.14</v>
          </cell>
          <cell r="B663" t="str">
            <v>Delivery of final documentation</v>
          </cell>
          <cell r="D663">
            <v>0</v>
          </cell>
          <cell r="E663">
            <v>1100832.5</v>
          </cell>
          <cell r="F663">
            <v>1100832.5</v>
          </cell>
        </row>
        <row r="664">
          <cell r="A664" t="str">
            <v>T20.01.15</v>
          </cell>
          <cell r="B664" t="str">
            <v>Delivery of special tools</v>
          </cell>
          <cell r="D664">
            <v>550416.25</v>
          </cell>
          <cell r="E664">
            <v>0</v>
          </cell>
          <cell r="F664">
            <v>550416.25</v>
          </cell>
        </row>
        <row r="665">
          <cell r="A665" t="str">
            <v>T20.01.16</v>
          </cell>
          <cell r="B665" t="str">
            <v>Completion of driver training</v>
          </cell>
          <cell r="D665">
            <v>550416</v>
          </cell>
          <cell r="E665">
            <v>0</v>
          </cell>
          <cell r="F665">
            <v>550416</v>
          </cell>
        </row>
        <row r="666">
          <cell r="A666" t="str">
            <v>T20.01.17</v>
          </cell>
          <cell r="B666" t="str">
            <v>Completion of maintainer training</v>
          </cell>
          <cell r="D666">
            <v>0</v>
          </cell>
          <cell r="E666">
            <v>550416.25</v>
          </cell>
          <cell r="F666">
            <v>550416.25</v>
          </cell>
        </row>
        <row r="667">
          <cell r="A667" t="str">
            <v>T20.01.18</v>
          </cell>
          <cell r="B667" t="str">
            <v>Completion of integrated system testing</v>
          </cell>
          <cell r="D667">
            <v>0</v>
          </cell>
          <cell r="E667">
            <v>0</v>
          </cell>
          <cell r="F667">
            <v>0</v>
          </cell>
        </row>
        <row r="668">
          <cell r="A668" t="str">
            <v>T20.01.19</v>
          </cell>
          <cell r="B668" t="str">
            <v>Commencement of shadow running</v>
          </cell>
          <cell r="D668">
            <v>0</v>
          </cell>
          <cell r="E668">
            <v>0</v>
          </cell>
          <cell r="F668">
            <v>0</v>
          </cell>
        </row>
        <row r="669">
          <cell r="A669" t="str">
            <v>T20.01.20</v>
          </cell>
          <cell r="B669" t="str">
            <v>Opening for passenger service</v>
          </cell>
          <cell r="D669">
            <v>0</v>
          </cell>
          <cell r="E669">
            <v>0</v>
          </cell>
          <cell r="F669">
            <v>0</v>
          </cell>
        </row>
        <row r="670">
          <cell r="A670" t="str">
            <v>T20.01.21</v>
          </cell>
          <cell r="B670" t="str">
            <v>Supply chain mobilisation</v>
          </cell>
          <cell r="D670">
            <v>11075131</v>
          </cell>
          <cell r="E670">
            <v>0</v>
          </cell>
          <cell r="F670">
            <v>11075131</v>
          </cell>
        </row>
        <row r="671">
          <cell r="A671" t="str">
            <v>T20.01.22</v>
          </cell>
          <cell r="B671" t="str">
            <v>Adjustment</v>
          </cell>
          <cell r="D671">
            <v>0</v>
          </cell>
          <cell r="E671">
            <v>0</v>
          </cell>
          <cell r="F671">
            <v>0</v>
          </cell>
        </row>
        <row r="672">
          <cell r="A672" t="str">
            <v>T20.01.23</v>
          </cell>
          <cell r="B672" t="str">
            <v>Delivery of trams</v>
          </cell>
          <cell r="D672">
            <v>4513413.26</v>
          </cell>
          <cell r="E672">
            <v>0</v>
          </cell>
          <cell r="F672">
            <v>4513413.26</v>
          </cell>
        </row>
        <row r="673">
          <cell r="A673" t="str">
            <v>T20.01.24</v>
          </cell>
          <cell r="B673" t="str">
            <v>Testing and commissioning</v>
          </cell>
          <cell r="D673">
            <v>2531914.5</v>
          </cell>
          <cell r="E673">
            <v>660499.5</v>
          </cell>
          <cell r="F673">
            <v>3192414</v>
          </cell>
        </row>
        <row r="674">
          <cell r="A674" t="str">
            <v>T20.01.25</v>
          </cell>
          <cell r="B674" t="str">
            <v>Advance maintenance mobilisation</v>
          </cell>
          <cell r="D674">
            <v>1587374.98</v>
          </cell>
          <cell r="E674">
            <v>529125</v>
          </cell>
          <cell r="F674">
            <v>2116499.98</v>
          </cell>
        </row>
        <row r="675">
          <cell r="A675" t="str">
            <v>T20.01.26</v>
          </cell>
          <cell r="B675" t="str">
            <v>Depot equipment</v>
          </cell>
          <cell r="D675">
            <v>703036.02</v>
          </cell>
          <cell r="E675">
            <v>0</v>
          </cell>
          <cell r="F675">
            <v>703036.02</v>
          </cell>
        </row>
        <row r="676">
          <cell r="A676" t="str">
            <v>T20.01.27</v>
          </cell>
          <cell r="B676" t="str">
            <v>Variations / changes</v>
          </cell>
          <cell r="D676">
            <v>468978</v>
          </cell>
          <cell r="E676">
            <v>37500</v>
          </cell>
          <cell r="F676">
            <v>506478</v>
          </cell>
        </row>
        <row r="677">
          <cell r="A677" t="str">
            <v>T20.01.28</v>
          </cell>
          <cell r="B677" t="str">
            <v>Contingency</v>
          </cell>
          <cell r="D677">
            <v>13713.97</v>
          </cell>
          <cell r="E677">
            <v>0</v>
          </cell>
          <cell r="F677">
            <v>13713.97</v>
          </cell>
        </row>
        <row r="678">
          <cell r="A678" t="str">
            <v>T20.01.29</v>
          </cell>
          <cell r="B678" t="str">
            <v>Claims</v>
          </cell>
          <cell r="D678">
            <v>5112306</v>
          </cell>
          <cell r="E678">
            <v>0</v>
          </cell>
          <cell r="F678">
            <v>5112306</v>
          </cell>
        </row>
        <row r="679">
          <cell r="A679" t="str">
            <v>T20.01</v>
          </cell>
          <cell r="B679" t="str">
            <v>Subtotal Tramco main works</v>
          </cell>
          <cell r="D679">
            <v>57716057.479999997</v>
          </cell>
          <cell r="E679">
            <v>2878373.25</v>
          </cell>
          <cell r="F679">
            <v>60594430.729999997</v>
          </cell>
        </row>
        <row r="680">
          <cell r="A680" t="str">
            <v>T20.02.01</v>
          </cell>
          <cell r="B680" t="str">
            <v>Funding Adjustment</v>
          </cell>
          <cell r="D680">
            <v>0</v>
          </cell>
          <cell r="E680">
            <v>0</v>
          </cell>
          <cell r="F680">
            <v>0</v>
          </cell>
        </row>
        <row r="681">
          <cell r="A681" t="str">
            <v>T20.02.02</v>
          </cell>
          <cell r="B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 t="str">
            <v>T20.02.03</v>
          </cell>
          <cell r="B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 t="str">
            <v>T20.02.04</v>
          </cell>
          <cell r="B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 t="str">
            <v>T20.02.05</v>
          </cell>
          <cell r="B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 t="str">
            <v>T20.02.06</v>
          </cell>
          <cell r="B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 t="str">
            <v>T20.02.07</v>
          </cell>
          <cell r="B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 t="str">
            <v>T20.02.08</v>
          </cell>
          <cell r="B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 t="str">
            <v>T20.02.09</v>
          </cell>
          <cell r="B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 t="str">
            <v>T20.02.10</v>
          </cell>
          <cell r="B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 t="str">
            <v>T20.02</v>
          </cell>
          <cell r="B690" t="str">
            <v>Subtotal Funding adjustment</v>
          </cell>
          <cell r="D690">
            <v>0</v>
          </cell>
          <cell r="E690">
            <v>0</v>
          </cell>
          <cell r="F690">
            <v>0</v>
          </cell>
        </row>
        <row r="691">
          <cell r="A691" t="str">
            <v>T20</v>
          </cell>
          <cell r="B691" t="str">
            <v>Total Tramco</v>
          </cell>
          <cell r="D691">
            <v>57716057.479999997</v>
          </cell>
          <cell r="E691">
            <v>2878373.25</v>
          </cell>
          <cell r="F691">
            <v>60594430.729999997</v>
          </cell>
        </row>
        <row r="692">
          <cell r="A692" t="str">
            <v>T44.01</v>
          </cell>
          <cell r="B692" t="str">
            <v>Specified risk</v>
          </cell>
        </row>
        <row r="693">
          <cell r="A693" t="str">
            <v>T44.02</v>
          </cell>
          <cell r="B693" t="str">
            <v>Contingency</v>
          </cell>
        </row>
        <row r="694">
          <cell r="A694" t="str">
            <v>T44.03</v>
          </cell>
          <cell r="B694">
            <v>0</v>
          </cell>
        </row>
        <row r="695">
          <cell r="A695" t="str">
            <v>T44.04</v>
          </cell>
          <cell r="B695">
            <v>0</v>
          </cell>
        </row>
        <row r="696">
          <cell r="A696" t="str">
            <v>T44.05</v>
          </cell>
          <cell r="B696">
            <v>0</v>
          </cell>
        </row>
        <row r="697">
          <cell r="A697" t="str">
            <v>T44.06</v>
          </cell>
          <cell r="B697">
            <v>0</v>
          </cell>
        </row>
        <row r="698">
          <cell r="A698" t="str">
            <v>T44.07</v>
          </cell>
          <cell r="B698">
            <v>0</v>
          </cell>
        </row>
        <row r="699">
          <cell r="A699" t="str">
            <v>T44.08</v>
          </cell>
          <cell r="B699">
            <v>0</v>
          </cell>
        </row>
        <row r="700">
          <cell r="A700" t="str">
            <v>T44.09</v>
          </cell>
          <cell r="B700">
            <v>0</v>
          </cell>
        </row>
        <row r="701">
          <cell r="A701" t="str">
            <v>T44.10</v>
          </cell>
          <cell r="B701">
            <v>0</v>
          </cell>
        </row>
        <row r="702">
          <cell r="A702" t="str">
            <v>T44.11</v>
          </cell>
          <cell r="B702">
            <v>0</v>
          </cell>
        </row>
        <row r="703">
          <cell r="A703" t="str">
            <v>T44.12</v>
          </cell>
          <cell r="B703">
            <v>0</v>
          </cell>
        </row>
        <row r="704">
          <cell r="A704" t="str">
            <v>T44.13</v>
          </cell>
          <cell r="B704">
            <v>0</v>
          </cell>
        </row>
        <row r="705">
          <cell r="A705" t="str">
            <v>T44.14</v>
          </cell>
          <cell r="B705">
            <v>0</v>
          </cell>
        </row>
        <row r="706">
          <cell r="A706" t="str">
            <v>T44.15</v>
          </cell>
          <cell r="B706">
            <v>0</v>
          </cell>
        </row>
        <row r="707">
          <cell r="A707" t="str">
            <v>T44.16</v>
          </cell>
          <cell r="B707">
            <v>0</v>
          </cell>
        </row>
        <row r="708">
          <cell r="A708" t="str">
            <v>T44.17</v>
          </cell>
          <cell r="B708">
            <v>0</v>
          </cell>
        </row>
        <row r="709">
          <cell r="A709" t="str">
            <v>T44.18</v>
          </cell>
          <cell r="B709">
            <v>0</v>
          </cell>
        </row>
        <row r="710">
          <cell r="A710" t="str">
            <v>T44.19</v>
          </cell>
          <cell r="B710">
            <v>0</v>
          </cell>
        </row>
        <row r="711">
          <cell r="A711" t="str">
            <v>T44.20</v>
          </cell>
          <cell r="B711">
            <v>0</v>
          </cell>
        </row>
        <row r="712">
          <cell r="A712" t="str">
            <v>T44</v>
          </cell>
          <cell r="B712" t="str">
            <v>Total Risk</v>
          </cell>
          <cell r="D712">
            <v>0</v>
          </cell>
          <cell r="E712">
            <v>0</v>
          </cell>
          <cell r="F712">
            <v>0</v>
          </cell>
        </row>
        <row r="713">
          <cell r="A713" t="str">
            <v>T99.01</v>
          </cell>
          <cell r="B713" t="str">
            <v>Miscellaneous</v>
          </cell>
          <cell r="D713">
            <v>168727.63999999998</v>
          </cell>
          <cell r="E713">
            <v>0</v>
          </cell>
          <cell r="F713">
            <v>168727.63999999998</v>
          </cell>
        </row>
        <row r="714">
          <cell r="A714" t="str">
            <v>T99.02</v>
          </cell>
          <cell r="B714" t="str">
            <v>Previous years</v>
          </cell>
          <cell r="D714">
            <v>3093000</v>
          </cell>
          <cell r="E714">
            <v>0</v>
          </cell>
          <cell r="F714">
            <v>3093000</v>
          </cell>
        </row>
        <row r="715">
          <cell r="A715" t="str">
            <v>T99.03</v>
          </cell>
          <cell r="B715">
            <v>0</v>
          </cell>
          <cell r="D715">
            <v>0</v>
          </cell>
          <cell r="E715">
            <v>0</v>
          </cell>
          <cell r="F715">
            <v>0</v>
          </cell>
        </row>
        <row r="716">
          <cell r="A716" t="str">
            <v>T99.04</v>
          </cell>
          <cell r="B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A717" t="str">
            <v>T99.05</v>
          </cell>
          <cell r="B717">
            <v>0</v>
          </cell>
          <cell r="D717">
            <v>0</v>
          </cell>
          <cell r="E717">
            <v>0</v>
          </cell>
          <cell r="F717">
            <v>0</v>
          </cell>
        </row>
        <row r="718">
          <cell r="A718" t="str">
            <v>T99.06</v>
          </cell>
          <cell r="B718">
            <v>0</v>
          </cell>
          <cell r="D718">
            <v>0</v>
          </cell>
          <cell r="E718">
            <v>0</v>
          </cell>
          <cell r="F718">
            <v>0</v>
          </cell>
        </row>
        <row r="719">
          <cell r="A719" t="str">
            <v>T99.07</v>
          </cell>
          <cell r="B719">
            <v>0</v>
          </cell>
          <cell r="D719">
            <v>0</v>
          </cell>
          <cell r="E719">
            <v>0</v>
          </cell>
          <cell r="F719">
            <v>0</v>
          </cell>
        </row>
        <row r="720">
          <cell r="A720" t="str">
            <v>T99.08</v>
          </cell>
          <cell r="B720">
            <v>0</v>
          </cell>
          <cell r="D720">
            <v>0</v>
          </cell>
          <cell r="E720">
            <v>0</v>
          </cell>
          <cell r="F720">
            <v>0</v>
          </cell>
        </row>
        <row r="721">
          <cell r="A721" t="str">
            <v>T99.09</v>
          </cell>
          <cell r="B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 t="str">
            <v>T99.10</v>
          </cell>
          <cell r="B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 t="str">
            <v>T99</v>
          </cell>
          <cell r="B723" t="str">
            <v>Total Miscellaneous</v>
          </cell>
          <cell r="D723">
            <v>3261727.64</v>
          </cell>
          <cell r="E723">
            <v>0</v>
          </cell>
          <cell r="F723">
            <v>3261727.64</v>
          </cell>
        </row>
        <row r="724">
          <cell r="A724" t="str">
            <v>T999</v>
          </cell>
          <cell r="B724" t="str">
            <v>Total</v>
          </cell>
          <cell r="D724">
            <v>623905720.78999996</v>
          </cell>
          <cell r="E724">
            <v>32456463.760558736</v>
          </cell>
          <cell r="F724">
            <v>656362184.55055881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Application"/>
      <sheetName val="Schedule 1"/>
      <sheetName val="Milestones"/>
      <sheetName val="Schedule 2"/>
      <sheetName val="Schedule 3"/>
      <sheetName val="ETN Mgmt tool"/>
      <sheetName val="3 period look ahead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>ETN COST REPORT (all figures are cumulative)</v>
          </cell>
          <cell r="G1" t="str">
            <v>P2 - 11/12</v>
          </cell>
        </row>
        <row r="3">
          <cell r="E3" t="str">
            <v>COWD Calculation</v>
          </cell>
          <cell r="I3" t="str">
            <v>CEC Accrual Calculation</v>
          </cell>
        </row>
        <row r="4">
          <cell r="E4" t="str">
            <v>Contract Sum</v>
          </cell>
          <cell r="F4" t="str">
            <v>% Complete</v>
          </cell>
          <cell r="G4" t="str">
            <v>COWD</v>
          </cell>
          <cell r="I4" t="str">
            <v>GL Ledger</v>
          </cell>
          <cell r="J4" t="str">
            <v>CEC Accrual / (Prepayment)</v>
          </cell>
        </row>
        <row r="5">
          <cell r="E5" t="str">
            <v>£</v>
          </cell>
          <cell r="F5" t="str">
            <v>%</v>
          </cell>
          <cell r="G5" t="str">
            <v>£</v>
          </cell>
          <cell r="I5" t="str">
            <v>£</v>
          </cell>
          <cell r="J5" t="str">
            <v>£</v>
          </cell>
        </row>
        <row r="6">
          <cell r="E6" t="str">
            <v>A</v>
          </cell>
          <cell r="F6" t="str">
            <v>B</v>
          </cell>
          <cell r="G6" t="str">
            <v>C</v>
          </cell>
          <cell r="I6" t="str">
            <v>D</v>
          </cell>
          <cell r="J6" t="str">
            <v>E</v>
          </cell>
        </row>
        <row r="7">
          <cell r="F7" t="str">
            <v>= C / A</v>
          </cell>
          <cell r="J7" t="str">
            <v>= C - D</v>
          </cell>
        </row>
        <row r="9">
          <cell r="C9" t="str">
            <v>T01.01</v>
          </cell>
          <cell r="D9" t="str">
            <v>Project management Staff Costs</v>
          </cell>
          <cell r="E9">
            <v>35311298.333333321</v>
          </cell>
          <cell r="F9">
            <v>0.89256514168576573</v>
          </cell>
          <cell r="G9">
            <v>31517634</v>
          </cell>
          <cell r="I9">
            <v>31409256</v>
          </cell>
          <cell r="J9">
            <v>108378</v>
          </cell>
        </row>
        <row r="10">
          <cell r="C10" t="str">
            <v>T01.02</v>
          </cell>
          <cell r="D10" t="str">
            <v>Recruitment Fees</v>
          </cell>
          <cell r="E10">
            <v>472250</v>
          </cell>
          <cell r="F10">
            <v>0.99464478560084701</v>
          </cell>
          <cell r="G10">
            <v>469721</v>
          </cell>
          <cell r="I10">
            <v>466593</v>
          </cell>
          <cell r="J10">
            <v>3128</v>
          </cell>
        </row>
        <row r="11">
          <cell r="C11" t="str">
            <v>T01.03</v>
          </cell>
          <cell r="D11" t="str">
            <v>Travel &amp; Subsistence / Conference</v>
          </cell>
          <cell r="E11">
            <v>366159</v>
          </cell>
          <cell r="F11">
            <v>0.97608416015993049</v>
          </cell>
          <cell r="G11">
            <v>357402</v>
          </cell>
          <cell r="I11">
            <v>355402</v>
          </cell>
          <cell r="J11">
            <v>2000</v>
          </cell>
        </row>
        <row r="12">
          <cell r="C12" t="str">
            <v>T01.04</v>
          </cell>
          <cell r="D12" t="str">
            <v>Central Overheads</v>
          </cell>
          <cell r="E12">
            <v>5595424.5</v>
          </cell>
          <cell r="F12">
            <v>0.92508173419192774</v>
          </cell>
          <cell r="G12">
            <v>5176225</v>
          </cell>
          <cell r="I12">
            <v>5133781</v>
          </cell>
          <cell r="J12">
            <v>42444</v>
          </cell>
        </row>
        <row r="13">
          <cell r="C13" t="str">
            <v>T01.05</v>
          </cell>
          <cell r="D13" t="str">
            <v>IT &amp; Software Costs / fitout</v>
          </cell>
          <cell r="E13">
            <v>4241493</v>
          </cell>
          <cell r="F13">
            <v>0.793275386756503</v>
          </cell>
          <cell r="G13">
            <v>3364672</v>
          </cell>
          <cell r="I13">
            <v>3364672</v>
          </cell>
          <cell r="J13">
            <v>0</v>
          </cell>
        </row>
        <row r="14">
          <cell r="C14" t="str">
            <v>T01.06</v>
          </cell>
          <cell r="D14" t="str">
            <v>Citypoint - rent,rates,s/c</v>
          </cell>
          <cell r="E14">
            <v>3465481.5285384613</v>
          </cell>
          <cell r="F14">
            <v>0.84885490682174669</v>
          </cell>
          <cell r="G14">
            <v>2941691</v>
          </cell>
          <cell r="I14">
            <v>2950614</v>
          </cell>
          <cell r="J14">
            <v>-8923</v>
          </cell>
        </row>
        <row r="15">
          <cell r="C15" t="str">
            <v>T01.07</v>
          </cell>
          <cell r="D15" t="str">
            <v>Recovered from SDS</v>
          </cell>
          <cell r="E15">
            <v>0</v>
          </cell>
          <cell r="F15" t="str">
            <v/>
          </cell>
          <cell r="G15">
            <v>0</v>
          </cell>
          <cell r="I15">
            <v>0</v>
          </cell>
          <cell r="J15">
            <v>0</v>
          </cell>
        </row>
        <row r="16">
          <cell r="C16" t="str">
            <v>T01.08</v>
          </cell>
          <cell r="D16" t="str">
            <v>Short Term Contractors</v>
          </cell>
          <cell r="E16">
            <v>196804</v>
          </cell>
          <cell r="F16">
            <v>1</v>
          </cell>
          <cell r="G16">
            <v>196804</v>
          </cell>
          <cell r="I16">
            <v>196804</v>
          </cell>
          <cell r="J16">
            <v>0</v>
          </cell>
        </row>
        <row r="17">
          <cell r="C17" t="str">
            <v>T01.09</v>
          </cell>
          <cell r="D17" t="str">
            <v>City Point Overheads</v>
          </cell>
          <cell r="E17">
            <v>25271.089999999997</v>
          </cell>
          <cell r="F17">
            <v>1</v>
          </cell>
          <cell r="G17">
            <v>25271.089999999997</v>
          </cell>
          <cell r="I17">
            <v>67715.09</v>
          </cell>
          <cell r="J17">
            <v>-42444</v>
          </cell>
        </row>
        <row r="18">
          <cell r="C18" t="str">
            <v>T01.10</v>
          </cell>
          <cell r="D18" t="str">
            <v>Active Risk Manager</v>
          </cell>
          <cell r="E18">
            <v>83666</v>
          </cell>
          <cell r="F18">
            <v>1</v>
          </cell>
          <cell r="G18">
            <v>83666</v>
          </cell>
          <cell r="I18">
            <v>83666</v>
          </cell>
          <cell r="J18">
            <v>0</v>
          </cell>
        </row>
        <row r="19">
          <cell r="C19" t="str">
            <v>T01.11</v>
          </cell>
          <cell r="D19" t="str">
            <v>Archaeological supervisor - Gogar works</v>
          </cell>
          <cell r="E19">
            <v>247730.64</v>
          </cell>
          <cell r="F19">
            <v>0.70363375317643395</v>
          </cell>
          <cell r="G19">
            <v>174311.64</v>
          </cell>
          <cell r="I19">
            <v>172961.64</v>
          </cell>
          <cell r="J19">
            <v>1350</v>
          </cell>
        </row>
        <row r="20">
          <cell r="C20" t="str">
            <v>T01.13</v>
          </cell>
          <cell r="D20" t="str">
            <v>Archaeology - Non Gogar</v>
          </cell>
          <cell r="E20">
            <v>580469.36</v>
          </cell>
          <cell r="F20">
            <v>0.60959179654202589</v>
          </cell>
          <cell r="G20">
            <v>353849.36</v>
          </cell>
          <cell r="I20">
            <v>352733.36</v>
          </cell>
          <cell r="J20">
            <v>1116</v>
          </cell>
        </row>
        <row r="21">
          <cell r="C21" t="str">
            <v>T01.14</v>
          </cell>
          <cell r="D21" t="str">
            <v>DRP Costs</v>
          </cell>
          <cell r="E21">
            <v>6531480</v>
          </cell>
          <cell r="F21">
            <v>0.93828443170613707</v>
          </cell>
          <cell r="G21">
            <v>6128386</v>
          </cell>
          <cell r="I21">
            <v>5885378</v>
          </cell>
          <cell r="J21">
            <v>243008</v>
          </cell>
        </row>
        <row r="22">
          <cell r="C22" t="str">
            <v>T01.15</v>
          </cell>
          <cell r="D22" t="str">
            <v>Tax Planning / Governance Costs (Non DLA)</v>
          </cell>
          <cell r="E22">
            <v>301816.38461538462</v>
          </cell>
          <cell r="F22">
            <v>7.2759469397211188E-2</v>
          </cell>
          <cell r="G22">
            <v>21960</v>
          </cell>
          <cell r="I22">
            <v>21960</v>
          </cell>
          <cell r="J22">
            <v>0</v>
          </cell>
        </row>
        <row r="23">
          <cell r="C23" t="str">
            <v>T01.16</v>
          </cell>
          <cell r="D23">
            <v>0</v>
          </cell>
          <cell r="E23">
            <v>0</v>
          </cell>
          <cell r="F23" t="str">
            <v/>
          </cell>
          <cell r="G23">
            <v>0</v>
          </cell>
          <cell r="I23">
            <v>0</v>
          </cell>
          <cell r="J23">
            <v>0</v>
          </cell>
        </row>
        <row r="24">
          <cell r="C24" t="str">
            <v>T01.17</v>
          </cell>
          <cell r="D24">
            <v>0</v>
          </cell>
          <cell r="E24">
            <v>0</v>
          </cell>
          <cell r="F24" t="str">
            <v/>
          </cell>
          <cell r="G24">
            <v>0</v>
          </cell>
          <cell r="I24">
            <v>0</v>
          </cell>
          <cell r="J24">
            <v>0</v>
          </cell>
        </row>
        <row r="25">
          <cell r="C25" t="str">
            <v>T01.18</v>
          </cell>
          <cell r="D25">
            <v>0</v>
          </cell>
          <cell r="E25">
            <v>0</v>
          </cell>
          <cell r="F25" t="str">
            <v/>
          </cell>
          <cell r="G25">
            <v>0</v>
          </cell>
          <cell r="I25">
            <v>0</v>
          </cell>
          <cell r="J25">
            <v>0</v>
          </cell>
        </row>
        <row r="26">
          <cell r="C26" t="str">
            <v>T01.19</v>
          </cell>
          <cell r="D26">
            <v>0</v>
          </cell>
          <cell r="E26">
            <v>0</v>
          </cell>
          <cell r="F26" t="str">
            <v/>
          </cell>
          <cell r="G26">
            <v>0</v>
          </cell>
          <cell r="I26">
            <v>0</v>
          </cell>
          <cell r="J26">
            <v>0</v>
          </cell>
        </row>
        <row r="27">
          <cell r="C27" t="str">
            <v>T01.20</v>
          </cell>
          <cell r="D27" t="str">
            <v>Period Adjustments</v>
          </cell>
          <cell r="E27">
            <v>0</v>
          </cell>
          <cell r="F27" t="str">
            <v/>
          </cell>
          <cell r="G27">
            <v>0</v>
          </cell>
          <cell r="I27">
            <v>0</v>
          </cell>
          <cell r="J27">
            <v>0</v>
          </cell>
        </row>
        <row r="28">
          <cell r="C28" t="str">
            <v>T01</v>
          </cell>
          <cell r="D28" t="str">
            <v>Total tie PM costs</v>
          </cell>
          <cell r="E28">
            <v>57419343.836487167</v>
          </cell>
          <cell r="F28">
            <v>0.8849211728140951</v>
          </cell>
          <cell r="G28">
            <v>50811593.090000004</v>
          </cell>
          <cell r="I28">
            <v>50461536.090000004</v>
          </cell>
          <cell r="J28">
            <v>350057</v>
          </cell>
        </row>
        <row r="29">
          <cell r="C29" t="str">
            <v>T02.01</v>
          </cell>
          <cell r="D29" t="str">
            <v>Core Team</v>
          </cell>
          <cell r="E29">
            <v>7631160.5</v>
          </cell>
          <cell r="F29">
            <v>0.36539265554695122</v>
          </cell>
          <cell r="G29">
            <v>2788370</v>
          </cell>
          <cell r="I29">
            <v>2761750</v>
          </cell>
          <cell r="J29">
            <v>26620</v>
          </cell>
        </row>
        <row r="30">
          <cell r="C30" t="str">
            <v>T02.02</v>
          </cell>
          <cell r="D30" t="str">
            <v>Retention</v>
          </cell>
          <cell r="E30">
            <v>0</v>
          </cell>
          <cell r="F30" t="str">
            <v/>
          </cell>
          <cell r="G30">
            <v>0</v>
          </cell>
          <cell r="I30">
            <v>0</v>
          </cell>
          <cell r="J30">
            <v>0</v>
          </cell>
        </row>
        <row r="31">
          <cell r="C31" t="str">
            <v>T02.03</v>
          </cell>
          <cell r="D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J31">
            <v>0</v>
          </cell>
        </row>
        <row r="32">
          <cell r="C32" t="str">
            <v>T02.04</v>
          </cell>
          <cell r="D32">
            <v>0</v>
          </cell>
          <cell r="E32">
            <v>0</v>
          </cell>
          <cell r="F32" t="str">
            <v/>
          </cell>
          <cell r="G32">
            <v>0</v>
          </cell>
          <cell r="I32">
            <v>0</v>
          </cell>
          <cell r="J32">
            <v>0</v>
          </cell>
        </row>
        <row r="33">
          <cell r="C33" t="str">
            <v>T02.05</v>
          </cell>
          <cell r="D33">
            <v>0</v>
          </cell>
          <cell r="E33">
            <v>0</v>
          </cell>
          <cell r="F33" t="str">
            <v/>
          </cell>
          <cell r="G33">
            <v>0</v>
          </cell>
          <cell r="I33">
            <v>0</v>
          </cell>
          <cell r="J33">
            <v>0</v>
          </cell>
        </row>
        <row r="34">
          <cell r="C34" t="str">
            <v>T02</v>
          </cell>
          <cell r="D34" t="str">
            <v>Total DPOF</v>
          </cell>
          <cell r="E34">
            <v>7631160.5</v>
          </cell>
          <cell r="F34">
            <v>0.36539265554695122</v>
          </cell>
          <cell r="G34">
            <v>2788370</v>
          </cell>
          <cell r="I34">
            <v>2761750</v>
          </cell>
          <cell r="J34">
            <v>26620</v>
          </cell>
        </row>
        <row r="35">
          <cell r="C35" t="str">
            <v>T03.01</v>
          </cell>
          <cell r="D35" t="str">
            <v>DLA-SDS</v>
          </cell>
          <cell r="E35">
            <v>140623.89000000001</v>
          </cell>
          <cell r="F35">
            <v>1</v>
          </cell>
          <cell r="G35">
            <v>140623.89000000001</v>
          </cell>
          <cell r="I35">
            <v>140623.89000000001</v>
          </cell>
          <cell r="J35">
            <v>0</v>
          </cell>
        </row>
        <row r="36">
          <cell r="C36" t="str">
            <v>T03.02</v>
          </cell>
          <cell r="D36" t="str">
            <v>DLA-TSS</v>
          </cell>
          <cell r="E36">
            <v>32000.370000000003</v>
          </cell>
          <cell r="F36">
            <v>1</v>
          </cell>
          <cell r="G36">
            <v>32000.370000000003</v>
          </cell>
          <cell r="I36">
            <v>32000.370000000003</v>
          </cell>
          <cell r="J36">
            <v>0</v>
          </cell>
        </row>
        <row r="37">
          <cell r="C37" t="str">
            <v>T03.03</v>
          </cell>
          <cell r="D37" t="str">
            <v>DLA- Site Investigation</v>
          </cell>
          <cell r="E37">
            <v>1116.25</v>
          </cell>
          <cell r="F37">
            <v>1</v>
          </cell>
          <cell r="G37">
            <v>1116.25</v>
          </cell>
          <cell r="I37">
            <v>1116.25</v>
          </cell>
          <cell r="J37">
            <v>0</v>
          </cell>
        </row>
        <row r="38">
          <cell r="C38" t="str">
            <v>T03.04</v>
          </cell>
          <cell r="D38" t="str">
            <v>DLA-MUDFA</v>
          </cell>
          <cell r="E38">
            <v>822570</v>
          </cell>
          <cell r="F38">
            <v>1</v>
          </cell>
          <cell r="G38">
            <v>822570</v>
          </cell>
          <cell r="I38">
            <v>822570</v>
          </cell>
          <cell r="J38">
            <v>0</v>
          </cell>
        </row>
        <row r="39">
          <cell r="C39" t="str">
            <v>T03.05</v>
          </cell>
          <cell r="D39" t="str">
            <v>DLA-Network Rail / Scotrail</v>
          </cell>
          <cell r="E39">
            <v>114559.31999999998</v>
          </cell>
          <cell r="F39">
            <v>1</v>
          </cell>
          <cell r="G39">
            <v>114559.31999999998</v>
          </cell>
          <cell r="I39">
            <v>114559.31999999998</v>
          </cell>
          <cell r="J39">
            <v>0</v>
          </cell>
        </row>
        <row r="40">
          <cell r="C40" t="str">
            <v>T03.06</v>
          </cell>
          <cell r="D40" t="str">
            <v xml:space="preserve">DLA-JRC </v>
          </cell>
          <cell r="E40">
            <v>27382.82</v>
          </cell>
          <cell r="F40">
            <v>1</v>
          </cell>
          <cell r="G40">
            <v>27382.82</v>
          </cell>
          <cell r="I40">
            <v>27382.82</v>
          </cell>
          <cell r="J40">
            <v>0</v>
          </cell>
        </row>
        <row r="41">
          <cell r="C41" t="str">
            <v>T03.07</v>
          </cell>
          <cell r="D41" t="str">
            <v>DLA-Infraco</v>
          </cell>
          <cell r="E41">
            <v>1525372.28</v>
          </cell>
          <cell r="F41">
            <v>1</v>
          </cell>
          <cell r="G41">
            <v>1525372.28</v>
          </cell>
          <cell r="I41">
            <v>1525372.28</v>
          </cell>
          <cell r="J41">
            <v>0</v>
          </cell>
        </row>
        <row r="42">
          <cell r="C42" t="str">
            <v>T03.08</v>
          </cell>
          <cell r="D42" t="str">
            <v>DLA-Vehicles &amp; Driver supply contract</v>
          </cell>
          <cell r="E42">
            <v>471228.65</v>
          </cell>
          <cell r="F42">
            <v>1</v>
          </cell>
          <cell r="G42">
            <v>471228.65</v>
          </cell>
          <cell r="I42">
            <v>471228.65</v>
          </cell>
          <cell r="J42">
            <v>0</v>
          </cell>
        </row>
        <row r="43">
          <cell r="C43" t="str">
            <v>T03.09</v>
          </cell>
          <cell r="D43" t="str">
            <v>DLA-BAA</v>
          </cell>
          <cell r="E43">
            <v>24212.739999999998</v>
          </cell>
          <cell r="F43">
            <v>1</v>
          </cell>
          <cell r="G43">
            <v>24212.739999999998</v>
          </cell>
          <cell r="I43">
            <v>24212.739999999998</v>
          </cell>
          <cell r="J43">
            <v>0</v>
          </cell>
        </row>
        <row r="44">
          <cell r="C44" t="str">
            <v>T03.10</v>
          </cell>
          <cell r="D44" t="str">
            <v>DLA-Land &amp; Property (3rd parties)</v>
          </cell>
          <cell r="E44">
            <v>25946.239999999998</v>
          </cell>
          <cell r="F44">
            <v>1</v>
          </cell>
          <cell r="G44">
            <v>25946.239999999998</v>
          </cell>
          <cell r="I44">
            <v>25946.239999999998</v>
          </cell>
          <cell r="J44">
            <v>0</v>
          </cell>
        </row>
        <row r="45">
          <cell r="C45" t="str">
            <v>T03.11</v>
          </cell>
          <cell r="D45" t="str">
            <v>DLA-Ticketing Agreements</v>
          </cell>
          <cell r="E45">
            <v>0</v>
          </cell>
          <cell r="F45" t="str">
            <v/>
          </cell>
          <cell r="G45">
            <v>0</v>
          </cell>
          <cell r="I45">
            <v>0</v>
          </cell>
          <cell r="J45">
            <v>0</v>
          </cell>
        </row>
        <row r="46">
          <cell r="C46" t="str">
            <v>T03.12</v>
          </cell>
          <cell r="D46" t="str">
            <v>DLA-DPOF</v>
          </cell>
          <cell r="E46">
            <v>96071.26</v>
          </cell>
          <cell r="F46">
            <v>1</v>
          </cell>
          <cell r="G46">
            <v>96071.26</v>
          </cell>
          <cell r="I46">
            <v>96071.26</v>
          </cell>
          <cell r="J46">
            <v>0</v>
          </cell>
        </row>
        <row r="47">
          <cell r="C47" t="str">
            <v>T03.13</v>
          </cell>
          <cell r="D47" t="str">
            <v>DLA-Tram Netwk/Roads Interface</v>
          </cell>
          <cell r="E47">
            <v>22149.45</v>
          </cell>
          <cell r="F47">
            <v>1</v>
          </cell>
          <cell r="G47">
            <v>22149.45</v>
          </cell>
          <cell r="I47">
            <v>22149.45</v>
          </cell>
          <cell r="J47">
            <v>0</v>
          </cell>
        </row>
        <row r="48">
          <cell r="C48" t="str">
            <v>T03.14</v>
          </cell>
          <cell r="D48" t="str">
            <v>DLA-EARL interface</v>
          </cell>
          <cell r="E48">
            <v>39217.39</v>
          </cell>
          <cell r="F48">
            <v>1</v>
          </cell>
          <cell r="G48">
            <v>39217.39</v>
          </cell>
          <cell r="I48">
            <v>39217.39</v>
          </cell>
          <cell r="J48">
            <v>0</v>
          </cell>
        </row>
        <row r="49">
          <cell r="C49" t="str">
            <v>T03.15</v>
          </cell>
          <cell r="D49" t="str">
            <v>DLA-Commissioning Svcs Agmt</v>
          </cell>
          <cell r="E49">
            <v>6892.48</v>
          </cell>
          <cell r="F49">
            <v>1</v>
          </cell>
          <cell r="G49">
            <v>6892.48</v>
          </cell>
          <cell r="I49">
            <v>6892.48</v>
          </cell>
          <cell r="J49">
            <v>0</v>
          </cell>
        </row>
        <row r="50">
          <cell r="C50" t="str">
            <v>T03.16</v>
          </cell>
          <cell r="D50" t="str">
            <v>OCIP</v>
          </cell>
          <cell r="E50">
            <v>27086.059999999998</v>
          </cell>
          <cell r="F50">
            <v>1</v>
          </cell>
          <cell r="G50">
            <v>27086.059999999998</v>
          </cell>
          <cell r="I50">
            <v>27086.059999999998</v>
          </cell>
          <cell r="J50">
            <v>0</v>
          </cell>
        </row>
        <row r="51">
          <cell r="C51" t="str">
            <v>T03.17</v>
          </cell>
          <cell r="D51" t="str">
            <v>Infraco Enabling</v>
          </cell>
          <cell r="E51">
            <v>4383</v>
          </cell>
          <cell r="F51">
            <v>1</v>
          </cell>
          <cell r="G51">
            <v>4383</v>
          </cell>
          <cell r="I51">
            <v>4383</v>
          </cell>
          <cell r="J51">
            <v>0</v>
          </cell>
        </row>
        <row r="52">
          <cell r="C52" t="str">
            <v>T03.18</v>
          </cell>
          <cell r="D52" t="str">
            <v>HR Issues</v>
          </cell>
          <cell r="E52">
            <v>-0.31000000000005912</v>
          </cell>
          <cell r="F52">
            <v>1</v>
          </cell>
          <cell r="G52">
            <v>-0.31000000000005912</v>
          </cell>
          <cell r="I52">
            <v>-0.31000000000005912</v>
          </cell>
          <cell r="J52">
            <v>0</v>
          </cell>
        </row>
        <row r="53">
          <cell r="C53" t="str">
            <v>T03.19</v>
          </cell>
          <cell r="D53" t="str">
            <v>Mass Earthworks</v>
          </cell>
          <cell r="E53">
            <v>0</v>
          </cell>
          <cell r="F53" t="str">
            <v/>
          </cell>
          <cell r="G53">
            <v>0</v>
          </cell>
          <cell r="I53">
            <v>0</v>
          </cell>
          <cell r="J53">
            <v>0</v>
          </cell>
        </row>
        <row r="54">
          <cell r="C54" t="str">
            <v>T03.19.01</v>
          </cell>
          <cell r="D54" t="str">
            <v>DLA - HSQE</v>
          </cell>
          <cell r="E54">
            <v>9022.5999999999985</v>
          </cell>
          <cell r="F54">
            <v>1</v>
          </cell>
          <cell r="G54">
            <v>9022.5999999999985</v>
          </cell>
          <cell r="I54">
            <v>9022.5999999999985</v>
          </cell>
          <cell r="J54">
            <v>0</v>
          </cell>
        </row>
        <row r="55">
          <cell r="C55" t="str">
            <v>T03.19.02</v>
          </cell>
          <cell r="D55" t="str">
            <v>DLA - Governance</v>
          </cell>
          <cell r="E55">
            <v>185518.30769230772</v>
          </cell>
          <cell r="F55">
            <v>0.51757695073013732</v>
          </cell>
          <cell r="G55">
            <v>96020</v>
          </cell>
          <cell r="I55">
            <v>88143</v>
          </cell>
          <cell r="J55">
            <v>7877</v>
          </cell>
        </row>
        <row r="56">
          <cell r="C56" t="str">
            <v>T03.19.03</v>
          </cell>
          <cell r="D56" t="str">
            <v>DLA - CEC Interface</v>
          </cell>
          <cell r="E56">
            <v>15614</v>
          </cell>
          <cell r="F56">
            <v>1</v>
          </cell>
          <cell r="G56">
            <v>15614</v>
          </cell>
          <cell r="I56">
            <v>15614</v>
          </cell>
          <cell r="J56">
            <v>0</v>
          </cell>
        </row>
        <row r="57">
          <cell r="C57" t="str">
            <v>T03.19.04</v>
          </cell>
          <cell r="D57" t="str">
            <v>DLA - Misc Procurement</v>
          </cell>
          <cell r="E57">
            <v>0</v>
          </cell>
          <cell r="F57" t="str">
            <v/>
          </cell>
          <cell r="G57">
            <v>0</v>
          </cell>
          <cell r="I57">
            <v>0</v>
          </cell>
          <cell r="J57">
            <v>0</v>
          </cell>
        </row>
        <row r="58">
          <cell r="C58" t="str">
            <v>T03.19.05</v>
          </cell>
          <cell r="D58" t="str">
            <v>DLA - DRP</v>
          </cell>
          <cell r="E58">
            <v>0</v>
          </cell>
          <cell r="F58" t="str">
            <v/>
          </cell>
          <cell r="G58">
            <v>0</v>
          </cell>
          <cell r="I58">
            <v>0</v>
          </cell>
          <cell r="J58">
            <v>0</v>
          </cell>
        </row>
        <row r="59">
          <cell r="C59" t="str">
            <v>T03.19.06</v>
          </cell>
          <cell r="D59">
            <v>0</v>
          </cell>
          <cell r="E59">
            <v>0</v>
          </cell>
          <cell r="F59" t="str">
            <v/>
          </cell>
          <cell r="G59">
            <v>0</v>
          </cell>
          <cell r="I59">
            <v>0</v>
          </cell>
          <cell r="J59">
            <v>0</v>
          </cell>
        </row>
        <row r="60">
          <cell r="C60" t="str">
            <v>T03.19.07</v>
          </cell>
          <cell r="D60">
            <v>0</v>
          </cell>
          <cell r="E60">
            <v>0</v>
          </cell>
          <cell r="F60" t="str">
            <v/>
          </cell>
          <cell r="G60">
            <v>0</v>
          </cell>
          <cell r="I60">
            <v>0</v>
          </cell>
          <cell r="J60">
            <v>0</v>
          </cell>
        </row>
        <row r="61">
          <cell r="C61" t="str">
            <v>T03.19.08</v>
          </cell>
          <cell r="D61">
            <v>0</v>
          </cell>
          <cell r="E61">
            <v>0</v>
          </cell>
          <cell r="F61" t="str">
            <v/>
          </cell>
          <cell r="G61">
            <v>0</v>
          </cell>
          <cell r="I61">
            <v>0</v>
          </cell>
          <cell r="J61">
            <v>0</v>
          </cell>
        </row>
        <row r="62">
          <cell r="C62" t="str">
            <v>T03.19.09</v>
          </cell>
          <cell r="D62">
            <v>0</v>
          </cell>
          <cell r="E62">
            <v>0</v>
          </cell>
          <cell r="F62" t="str">
            <v/>
          </cell>
          <cell r="G62">
            <v>0</v>
          </cell>
          <cell r="I62">
            <v>0</v>
          </cell>
          <cell r="J62">
            <v>0</v>
          </cell>
        </row>
        <row r="63">
          <cell r="C63" t="str">
            <v>T03.19.10</v>
          </cell>
          <cell r="D63" t="str">
            <v>DLA - Reserve</v>
          </cell>
          <cell r="E63">
            <v>0</v>
          </cell>
          <cell r="F63" t="str">
            <v/>
          </cell>
          <cell r="G63">
            <v>0</v>
          </cell>
          <cell r="I63">
            <v>0</v>
          </cell>
          <cell r="J63">
            <v>0</v>
          </cell>
        </row>
        <row r="64">
          <cell r="C64" t="str">
            <v>T03.01-19</v>
          </cell>
          <cell r="D64" t="str">
            <v>DLA</v>
          </cell>
          <cell r="E64">
            <v>3590966.7976923082</v>
          </cell>
          <cell r="F64">
            <v>0.97507682116419947</v>
          </cell>
          <cell r="G64">
            <v>3501468.4900000007</v>
          </cell>
          <cell r="I64">
            <v>3493591.4900000007</v>
          </cell>
          <cell r="J64">
            <v>7877</v>
          </cell>
        </row>
        <row r="65">
          <cell r="C65" t="str">
            <v>T03.20</v>
          </cell>
          <cell r="D65" t="str">
            <v>D&amp;W-General Advice</v>
          </cell>
          <cell r="E65">
            <v>704900.77</v>
          </cell>
          <cell r="F65">
            <v>1</v>
          </cell>
          <cell r="G65">
            <v>704900.77</v>
          </cell>
          <cell r="I65">
            <v>704900.77</v>
          </cell>
          <cell r="J65">
            <v>0</v>
          </cell>
        </row>
        <row r="66">
          <cell r="C66" t="str">
            <v>T03.21</v>
          </cell>
          <cell r="D66" t="str">
            <v>D&amp;W-TRO's</v>
          </cell>
          <cell r="E66">
            <v>586035.99999999977</v>
          </cell>
          <cell r="F66">
            <v>0.9317448074862299</v>
          </cell>
          <cell r="G66">
            <v>546036</v>
          </cell>
          <cell r="I66">
            <v>546036</v>
          </cell>
          <cell r="J66">
            <v>0</v>
          </cell>
        </row>
        <row r="67">
          <cell r="C67" t="str">
            <v>T03.22</v>
          </cell>
          <cell r="D67" t="str">
            <v>D&amp;W-Property</v>
          </cell>
          <cell r="E67">
            <v>1190729.0000000007</v>
          </cell>
          <cell r="F67">
            <v>0.98712049509166178</v>
          </cell>
          <cell r="G67">
            <v>1175393</v>
          </cell>
          <cell r="I67">
            <v>1174393</v>
          </cell>
          <cell r="J67">
            <v>1000</v>
          </cell>
        </row>
        <row r="68">
          <cell r="C68" t="str">
            <v>T03.23</v>
          </cell>
          <cell r="D68" t="str">
            <v>D&amp;W-Planning Monitoring</v>
          </cell>
          <cell r="E68">
            <v>181253</v>
          </cell>
          <cell r="F68">
            <v>1</v>
          </cell>
          <cell r="G68">
            <v>181253</v>
          </cell>
          <cell r="I68">
            <v>181253</v>
          </cell>
          <cell r="J68">
            <v>0</v>
          </cell>
        </row>
        <row r="69">
          <cell r="C69" t="str">
            <v>T03.24</v>
          </cell>
          <cell r="D69" t="str">
            <v>D&amp;W-TDWG</v>
          </cell>
          <cell r="E69">
            <v>85982</v>
          </cell>
          <cell r="F69">
            <v>1</v>
          </cell>
          <cell r="G69">
            <v>85982</v>
          </cell>
          <cell r="I69">
            <v>85982</v>
          </cell>
          <cell r="J69">
            <v>0</v>
          </cell>
        </row>
        <row r="70">
          <cell r="C70" t="str">
            <v>T03.25</v>
          </cell>
          <cell r="D70" t="str">
            <v>D&amp;W -Public Realm</v>
          </cell>
          <cell r="E70">
            <v>0</v>
          </cell>
          <cell r="F70" t="str">
            <v/>
          </cell>
          <cell r="G70">
            <v>0</v>
          </cell>
          <cell r="I70">
            <v>0</v>
          </cell>
          <cell r="J70">
            <v>0</v>
          </cell>
        </row>
        <row r="71">
          <cell r="C71" t="str">
            <v>T03.26</v>
          </cell>
          <cell r="D71" t="str">
            <v>D&amp;W-Litigation</v>
          </cell>
          <cell r="E71">
            <v>10490</v>
          </cell>
          <cell r="F71">
            <v>1</v>
          </cell>
          <cell r="G71">
            <v>10490</v>
          </cell>
          <cell r="I71">
            <v>10490</v>
          </cell>
          <cell r="J71">
            <v>0</v>
          </cell>
        </row>
        <row r="72">
          <cell r="C72" t="str">
            <v>T03.27</v>
          </cell>
          <cell r="D72" t="str">
            <v>D&amp;W-Secondments</v>
          </cell>
          <cell r="E72">
            <v>152123</v>
          </cell>
          <cell r="F72">
            <v>1</v>
          </cell>
          <cell r="G72">
            <v>152123</v>
          </cell>
          <cell r="I72">
            <v>152123</v>
          </cell>
          <cell r="J72">
            <v>0</v>
          </cell>
        </row>
        <row r="73">
          <cell r="C73" t="str">
            <v>T03.28</v>
          </cell>
          <cell r="D73">
            <v>0</v>
          </cell>
          <cell r="E73">
            <v>0</v>
          </cell>
          <cell r="F73" t="str">
            <v/>
          </cell>
          <cell r="G73">
            <v>0</v>
          </cell>
          <cell r="I73">
            <v>0</v>
          </cell>
          <cell r="J73">
            <v>0</v>
          </cell>
        </row>
        <row r="74">
          <cell r="C74" t="str">
            <v>T03.29</v>
          </cell>
          <cell r="D74">
            <v>0</v>
          </cell>
          <cell r="E74">
            <v>0</v>
          </cell>
          <cell r="F74" t="str">
            <v/>
          </cell>
          <cell r="G74">
            <v>0</v>
          </cell>
          <cell r="I74">
            <v>0</v>
          </cell>
          <cell r="J74">
            <v>0</v>
          </cell>
        </row>
        <row r="75">
          <cell r="C75" t="str">
            <v>T03.30</v>
          </cell>
          <cell r="D75">
            <v>0</v>
          </cell>
          <cell r="E75">
            <v>0</v>
          </cell>
          <cell r="F75" t="str">
            <v/>
          </cell>
          <cell r="G75">
            <v>0</v>
          </cell>
          <cell r="I75">
            <v>0</v>
          </cell>
          <cell r="J75">
            <v>0</v>
          </cell>
        </row>
        <row r="76">
          <cell r="C76" t="str">
            <v>T03.31</v>
          </cell>
          <cell r="D76">
            <v>0</v>
          </cell>
          <cell r="E76">
            <v>0</v>
          </cell>
          <cell r="F76" t="str">
            <v/>
          </cell>
          <cell r="G76">
            <v>0</v>
          </cell>
          <cell r="I76">
            <v>0</v>
          </cell>
          <cell r="J76">
            <v>0</v>
          </cell>
        </row>
        <row r="77">
          <cell r="C77" t="str">
            <v>T03.32</v>
          </cell>
          <cell r="D77">
            <v>0</v>
          </cell>
          <cell r="E77">
            <v>0</v>
          </cell>
          <cell r="F77" t="str">
            <v/>
          </cell>
          <cell r="G77">
            <v>0</v>
          </cell>
          <cell r="I77">
            <v>0</v>
          </cell>
          <cell r="J77">
            <v>0</v>
          </cell>
        </row>
        <row r="78">
          <cell r="C78" t="str">
            <v>T03.33</v>
          </cell>
          <cell r="D78">
            <v>0</v>
          </cell>
          <cell r="E78">
            <v>0</v>
          </cell>
          <cell r="F78" t="str">
            <v/>
          </cell>
          <cell r="G78">
            <v>0</v>
          </cell>
          <cell r="I78">
            <v>0</v>
          </cell>
          <cell r="J78">
            <v>0</v>
          </cell>
        </row>
        <row r="79">
          <cell r="C79" t="str">
            <v>T03.34</v>
          </cell>
          <cell r="D79">
            <v>0</v>
          </cell>
          <cell r="E79">
            <v>0</v>
          </cell>
          <cell r="F79" t="str">
            <v/>
          </cell>
          <cell r="G79">
            <v>0</v>
          </cell>
          <cell r="I79">
            <v>0</v>
          </cell>
          <cell r="J79">
            <v>0</v>
          </cell>
        </row>
        <row r="80">
          <cell r="C80" t="str">
            <v>T03.35</v>
          </cell>
          <cell r="D80">
            <v>0</v>
          </cell>
          <cell r="E80">
            <v>0</v>
          </cell>
          <cell r="F80" t="str">
            <v/>
          </cell>
          <cell r="G80">
            <v>0</v>
          </cell>
          <cell r="I80">
            <v>0</v>
          </cell>
          <cell r="J80">
            <v>0</v>
          </cell>
        </row>
        <row r="81">
          <cell r="C81" t="str">
            <v>T03.20-35</v>
          </cell>
          <cell r="D81" t="str">
            <v>Subtotal D&amp;W</v>
          </cell>
          <cell r="E81">
            <v>2911513.7700000005</v>
          </cell>
          <cell r="F81">
            <v>0.98099407924146609</v>
          </cell>
          <cell r="G81">
            <v>2856177.77</v>
          </cell>
          <cell r="I81">
            <v>2855177.77</v>
          </cell>
          <cell r="J81">
            <v>1000</v>
          </cell>
        </row>
        <row r="82">
          <cell r="C82" t="str">
            <v>T03</v>
          </cell>
          <cell r="D82" t="str">
            <v>Total LEGALS</v>
          </cell>
          <cell r="E82">
            <v>6502480.5676923087</v>
          </cell>
          <cell r="F82">
            <v>0.97772629903549124</v>
          </cell>
          <cell r="G82">
            <v>6357646.2600000007</v>
          </cell>
          <cell r="I82">
            <v>6348769.2600000007</v>
          </cell>
          <cell r="J82">
            <v>8877</v>
          </cell>
        </row>
        <row r="83">
          <cell r="C83" t="str">
            <v>T04.01</v>
          </cell>
          <cell r="D83" t="str">
            <v>Design Services under SDS</v>
          </cell>
          <cell r="E83">
            <v>31642471</v>
          </cell>
          <cell r="F83">
            <v>1</v>
          </cell>
          <cell r="G83">
            <v>31642471</v>
          </cell>
          <cell r="I83">
            <v>30506755</v>
          </cell>
          <cell r="J83">
            <v>1135716</v>
          </cell>
        </row>
        <row r="84">
          <cell r="C84" t="str">
            <v>T04.01.01</v>
          </cell>
          <cell r="D84" t="str">
            <v>Overall Value Main Works ( Unallocated )</v>
          </cell>
          <cell r="E84">
            <v>1140835.0096774194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</row>
        <row r="85">
          <cell r="C85" t="str">
            <v>T04.01.02</v>
          </cell>
          <cell r="D85" t="str">
            <v>Section 1 Newhaven Road to Haymarket</v>
          </cell>
          <cell r="E85">
            <v>0</v>
          </cell>
          <cell r="F85" t="str">
            <v/>
          </cell>
          <cell r="G85">
            <v>0</v>
          </cell>
          <cell r="I85">
            <v>0</v>
          </cell>
          <cell r="J85">
            <v>0</v>
          </cell>
        </row>
        <row r="86">
          <cell r="C86" t="str">
            <v>T04.01.03</v>
          </cell>
          <cell r="D86" t="str">
            <v>Section 2 Haymarket Corridor</v>
          </cell>
          <cell r="E86">
            <v>0</v>
          </cell>
          <cell r="F86" t="str">
            <v/>
          </cell>
          <cell r="G86">
            <v>0</v>
          </cell>
          <cell r="I86">
            <v>0</v>
          </cell>
          <cell r="J86">
            <v>0</v>
          </cell>
        </row>
        <row r="87">
          <cell r="C87" t="str">
            <v>T04.01.04</v>
          </cell>
          <cell r="D87" t="str">
            <v>Section 3 Haymarket to Granton Sq</v>
          </cell>
          <cell r="E87">
            <v>0</v>
          </cell>
          <cell r="F87" t="str">
            <v/>
          </cell>
          <cell r="G87">
            <v>0</v>
          </cell>
          <cell r="I87">
            <v>0</v>
          </cell>
          <cell r="J87">
            <v>0</v>
          </cell>
        </row>
        <row r="88">
          <cell r="C88" t="str">
            <v>T04.01.05</v>
          </cell>
          <cell r="D88" t="str">
            <v>Section 3 1B deduction</v>
          </cell>
          <cell r="E88">
            <v>0</v>
          </cell>
          <cell r="F88" t="str">
            <v/>
          </cell>
          <cell r="G88">
            <v>0</v>
          </cell>
          <cell r="I88">
            <v>0</v>
          </cell>
          <cell r="J88">
            <v>0</v>
          </cell>
        </row>
        <row r="89">
          <cell r="C89" t="str">
            <v>T04.01.06</v>
          </cell>
          <cell r="D89" t="str">
            <v>Section 4 Granton Sq to Newhaven Rd</v>
          </cell>
          <cell r="E89">
            <v>0</v>
          </cell>
          <cell r="F89" t="str">
            <v/>
          </cell>
          <cell r="G89">
            <v>0</v>
          </cell>
          <cell r="I89">
            <v>0</v>
          </cell>
          <cell r="J89">
            <v>0</v>
          </cell>
        </row>
        <row r="90">
          <cell r="C90" t="str">
            <v>T04.01.07</v>
          </cell>
          <cell r="D90" t="str">
            <v>Section 5 Roseburn Junction to Gogar</v>
          </cell>
          <cell r="E90">
            <v>0</v>
          </cell>
          <cell r="F90" t="str">
            <v/>
          </cell>
          <cell r="G90">
            <v>0</v>
          </cell>
          <cell r="I90">
            <v>0</v>
          </cell>
          <cell r="J90">
            <v>0</v>
          </cell>
        </row>
        <row r="91">
          <cell r="C91" t="str">
            <v>T04.01.08</v>
          </cell>
          <cell r="D91" t="str">
            <v>Section 6 Gogar Depot</v>
          </cell>
          <cell r="E91">
            <v>0</v>
          </cell>
          <cell r="F91" t="str">
            <v/>
          </cell>
          <cell r="G91">
            <v>0</v>
          </cell>
          <cell r="I91">
            <v>0</v>
          </cell>
          <cell r="J91">
            <v>0</v>
          </cell>
        </row>
        <row r="92">
          <cell r="C92" t="str">
            <v>T04.01.09</v>
          </cell>
          <cell r="D92" t="str">
            <v>Section 7 Gogar to Edinburgh Airport</v>
          </cell>
          <cell r="E92">
            <v>0</v>
          </cell>
          <cell r="F92" t="str">
            <v/>
          </cell>
          <cell r="G92">
            <v>0</v>
          </cell>
          <cell r="I92">
            <v>0</v>
          </cell>
          <cell r="J92">
            <v>0</v>
          </cell>
        </row>
        <row r="93">
          <cell r="C93" t="str">
            <v>T04.01.10</v>
          </cell>
          <cell r="D93" t="str">
            <v>Section 8 Ingliston West / Newbridge</v>
          </cell>
          <cell r="E93">
            <v>0</v>
          </cell>
          <cell r="F93" t="str">
            <v/>
          </cell>
          <cell r="G93">
            <v>0</v>
          </cell>
          <cell r="I93">
            <v>0</v>
          </cell>
          <cell r="J93">
            <v>0</v>
          </cell>
        </row>
        <row r="94">
          <cell r="C94" t="str">
            <v>T04.01.11</v>
          </cell>
          <cell r="D94" t="str">
            <v>MUDFA / Utilities</v>
          </cell>
          <cell r="E94">
            <v>0</v>
          </cell>
          <cell r="F94" t="str">
            <v/>
          </cell>
          <cell r="G94">
            <v>0</v>
          </cell>
          <cell r="I94">
            <v>0</v>
          </cell>
          <cell r="J94">
            <v>0</v>
          </cell>
        </row>
        <row r="95">
          <cell r="C95" t="str">
            <v>T04.01.12</v>
          </cell>
          <cell r="D95" t="str">
            <v>Claim</v>
          </cell>
          <cell r="E95">
            <v>0</v>
          </cell>
          <cell r="F95" t="str">
            <v/>
          </cell>
          <cell r="G95">
            <v>0</v>
          </cell>
          <cell r="I95">
            <v>0</v>
          </cell>
          <cell r="J95">
            <v>0</v>
          </cell>
        </row>
        <row r="96">
          <cell r="C96" t="str">
            <v>T04.01.13</v>
          </cell>
          <cell r="D96" t="str">
            <v>Variations</v>
          </cell>
          <cell r="E96">
            <v>0</v>
          </cell>
          <cell r="F96" t="str">
            <v/>
          </cell>
          <cell r="G96">
            <v>0</v>
          </cell>
          <cell r="I96">
            <v>0</v>
          </cell>
          <cell r="J96">
            <v>0</v>
          </cell>
        </row>
        <row r="97">
          <cell r="C97" t="str">
            <v>T04.01.14</v>
          </cell>
          <cell r="D97">
            <v>0</v>
          </cell>
          <cell r="E97">
            <v>0</v>
          </cell>
          <cell r="F97" t="str">
            <v/>
          </cell>
          <cell r="G97">
            <v>0</v>
          </cell>
          <cell r="I97">
            <v>0</v>
          </cell>
          <cell r="J97">
            <v>0</v>
          </cell>
        </row>
        <row r="98">
          <cell r="C98" t="str">
            <v>T04.01.15</v>
          </cell>
          <cell r="D98">
            <v>0</v>
          </cell>
          <cell r="E98">
            <v>0</v>
          </cell>
          <cell r="F98" t="str">
            <v/>
          </cell>
          <cell r="G98">
            <v>0</v>
          </cell>
          <cell r="I98">
            <v>0</v>
          </cell>
          <cell r="J98">
            <v>0</v>
          </cell>
        </row>
        <row r="99">
          <cell r="C99" t="str">
            <v>T04.01.16</v>
          </cell>
          <cell r="D99">
            <v>0</v>
          </cell>
          <cell r="E99">
            <v>0</v>
          </cell>
          <cell r="F99" t="str">
            <v/>
          </cell>
          <cell r="G99">
            <v>0</v>
          </cell>
          <cell r="I99">
            <v>0</v>
          </cell>
          <cell r="J99">
            <v>0</v>
          </cell>
        </row>
        <row r="100">
          <cell r="C100" t="str">
            <v>T04.01.17</v>
          </cell>
          <cell r="D100">
            <v>0</v>
          </cell>
          <cell r="E100">
            <v>0</v>
          </cell>
          <cell r="F100" t="str">
            <v/>
          </cell>
          <cell r="G100">
            <v>0</v>
          </cell>
          <cell r="I100">
            <v>0</v>
          </cell>
          <cell r="J100">
            <v>0</v>
          </cell>
        </row>
        <row r="101">
          <cell r="C101" t="str">
            <v>T04.01.18</v>
          </cell>
          <cell r="D101">
            <v>0</v>
          </cell>
          <cell r="E101">
            <v>0</v>
          </cell>
          <cell r="F101" t="str">
            <v/>
          </cell>
          <cell r="G101">
            <v>0</v>
          </cell>
          <cell r="I101">
            <v>0</v>
          </cell>
          <cell r="J101">
            <v>0</v>
          </cell>
        </row>
        <row r="102">
          <cell r="C102" t="str">
            <v>T04.01.19</v>
          </cell>
          <cell r="D102">
            <v>0</v>
          </cell>
          <cell r="E102">
            <v>0</v>
          </cell>
          <cell r="F102" t="str">
            <v/>
          </cell>
          <cell r="G102">
            <v>0</v>
          </cell>
          <cell r="I102">
            <v>0</v>
          </cell>
          <cell r="J102">
            <v>0</v>
          </cell>
        </row>
        <row r="103">
          <cell r="C103" t="str">
            <v>T04.01.20</v>
          </cell>
          <cell r="D103">
            <v>0</v>
          </cell>
          <cell r="E103">
            <v>0</v>
          </cell>
          <cell r="F103" t="str">
            <v/>
          </cell>
          <cell r="G103">
            <v>0</v>
          </cell>
          <cell r="I103">
            <v>0</v>
          </cell>
          <cell r="J103">
            <v>0</v>
          </cell>
        </row>
        <row r="104">
          <cell r="C104" t="str">
            <v>T04.02</v>
          </cell>
          <cell r="D104" t="str">
            <v>Site Investigation under SDS</v>
          </cell>
          <cell r="E104">
            <v>1415000</v>
          </cell>
          <cell r="F104">
            <v>1</v>
          </cell>
          <cell r="G104">
            <v>1415000</v>
          </cell>
          <cell r="I104">
            <v>1415000</v>
          </cell>
          <cell r="J104">
            <v>0</v>
          </cell>
        </row>
        <row r="105">
          <cell r="C105" t="str">
            <v>T04.03</v>
          </cell>
          <cell r="D105">
            <v>0</v>
          </cell>
          <cell r="E105">
            <v>0</v>
          </cell>
          <cell r="F105" t="str">
            <v/>
          </cell>
          <cell r="G105">
            <v>0</v>
          </cell>
          <cell r="I105">
            <v>0</v>
          </cell>
          <cell r="J105">
            <v>0</v>
          </cell>
        </row>
        <row r="106">
          <cell r="C106" t="str">
            <v>T04.04</v>
          </cell>
          <cell r="D106">
            <v>0</v>
          </cell>
          <cell r="E106">
            <v>0</v>
          </cell>
          <cell r="F106" t="str">
            <v/>
          </cell>
          <cell r="G106">
            <v>0</v>
          </cell>
          <cell r="I106">
            <v>0</v>
          </cell>
          <cell r="J106">
            <v>0</v>
          </cell>
        </row>
        <row r="107">
          <cell r="C107" t="str">
            <v>T04.05</v>
          </cell>
          <cell r="D107">
            <v>0</v>
          </cell>
          <cell r="E107">
            <v>0</v>
          </cell>
          <cell r="F107" t="str">
            <v/>
          </cell>
          <cell r="G107">
            <v>0</v>
          </cell>
          <cell r="I107">
            <v>0</v>
          </cell>
          <cell r="J107">
            <v>0</v>
          </cell>
        </row>
        <row r="108">
          <cell r="C108" t="str">
            <v>T04.06</v>
          </cell>
          <cell r="D108">
            <v>0</v>
          </cell>
          <cell r="E108">
            <v>0</v>
          </cell>
          <cell r="F108" t="str">
            <v/>
          </cell>
          <cell r="G108">
            <v>0</v>
          </cell>
          <cell r="I108">
            <v>0</v>
          </cell>
          <cell r="J108">
            <v>0</v>
          </cell>
        </row>
        <row r="109">
          <cell r="C109" t="str">
            <v>T04.07</v>
          </cell>
          <cell r="D109">
            <v>0</v>
          </cell>
          <cell r="E109">
            <v>0</v>
          </cell>
          <cell r="F109" t="str">
            <v/>
          </cell>
          <cell r="G109">
            <v>0</v>
          </cell>
          <cell r="I109">
            <v>0</v>
          </cell>
          <cell r="J109">
            <v>0</v>
          </cell>
        </row>
        <row r="110">
          <cell r="C110" t="str">
            <v>T04.08</v>
          </cell>
          <cell r="D110">
            <v>0</v>
          </cell>
          <cell r="E110">
            <v>0</v>
          </cell>
          <cell r="F110" t="str">
            <v/>
          </cell>
          <cell r="G110">
            <v>0</v>
          </cell>
          <cell r="I110">
            <v>0</v>
          </cell>
          <cell r="J110">
            <v>0</v>
          </cell>
        </row>
        <row r="111">
          <cell r="C111" t="str">
            <v>T04.09</v>
          </cell>
          <cell r="D111">
            <v>0</v>
          </cell>
          <cell r="E111">
            <v>0</v>
          </cell>
          <cell r="F111" t="str">
            <v/>
          </cell>
          <cell r="G111">
            <v>0</v>
          </cell>
          <cell r="I111">
            <v>0</v>
          </cell>
          <cell r="J111">
            <v>0</v>
          </cell>
        </row>
        <row r="112">
          <cell r="C112" t="str">
            <v>T04.10</v>
          </cell>
          <cell r="D112">
            <v>0</v>
          </cell>
          <cell r="E112">
            <v>0</v>
          </cell>
          <cell r="F112" t="str">
            <v/>
          </cell>
          <cell r="G112">
            <v>0</v>
          </cell>
          <cell r="I112">
            <v>0</v>
          </cell>
          <cell r="J112">
            <v>0</v>
          </cell>
        </row>
        <row r="113">
          <cell r="C113" t="str">
            <v>T04</v>
          </cell>
          <cell r="D113" t="str">
            <v>Total SDS</v>
          </cell>
          <cell r="E113">
            <v>34198306.009677418</v>
          </cell>
          <cell r="F113">
            <v>0.96664059882514108</v>
          </cell>
          <cell r="G113">
            <v>33057471</v>
          </cell>
          <cell r="I113">
            <v>31921755</v>
          </cell>
          <cell r="J113">
            <v>1135716</v>
          </cell>
        </row>
        <row r="114">
          <cell r="C114" t="str">
            <v>T05.01</v>
          </cell>
          <cell r="D114" t="str">
            <v>Integrated Transport Model</v>
          </cell>
          <cell r="E114">
            <v>2493629.4615384592</v>
          </cell>
          <cell r="F114">
            <v>0.99398448656072402</v>
          </cell>
          <cell r="G114">
            <v>2478629</v>
          </cell>
          <cell r="I114">
            <v>2477049</v>
          </cell>
          <cell r="J114">
            <v>1580</v>
          </cell>
        </row>
        <row r="115">
          <cell r="C115" t="str">
            <v>T05.02</v>
          </cell>
          <cell r="D115" t="str">
            <v>Surveys (MM)</v>
          </cell>
          <cell r="E115">
            <v>165589</v>
          </cell>
          <cell r="F115">
            <v>1</v>
          </cell>
          <cell r="G115">
            <v>165589</v>
          </cell>
          <cell r="I115">
            <v>165589</v>
          </cell>
          <cell r="J115">
            <v>0</v>
          </cell>
        </row>
        <row r="116">
          <cell r="C116" t="str">
            <v>T05.03</v>
          </cell>
          <cell r="D116" t="str">
            <v>Consultancy (Halcrow)</v>
          </cell>
          <cell r="E116">
            <v>9916</v>
          </cell>
          <cell r="F116">
            <v>1</v>
          </cell>
          <cell r="G116">
            <v>9916</v>
          </cell>
          <cell r="I116">
            <v>9916</v>
          </cell>
          <cell r="J116">
            <v>0</v>
          </cell>
        </row>
        <row r="117">
          <cell r="C117" t="str">
            <v>T05.04</v>
          </cell>
          <cell r="D117">
            <v>0</v>
          </cell>
          <cell r="E117">
            <v>0</v>
          </cell>
          <cell r="F117" t="str">
            <v/>
          </cell>
          <cell r="G117">
            <v>0</v>
          </cell>
          <cell r="I117">
            <v>0</v>
          </cell>
          <cell r="J117">
            <v>0</v>
          </cell>
        </row>
        <row r="118">
          <cell r="C118" t="str">
            <v>T05.05</v>
          </cell>
          <cell r="D118">
            <v>0</v>
          </cell>
          <cell r="E118">
            <v>0</v>
          </cell>
          <cell r="F118" t="str">
            <v/>
          </cell>
          <cell r="G118">
            <v>0</v>
          </cell>
          <cell r="I118">
            <v>0</v>
          </cell>
          <cell r="J118">
            <v>0</v>
          </cell>
        </row>
        <row r="119">
          <cell r="C119" t="str">
            <v>T05.06</v>
          </cell>
          <cell r="D119">
            <v>0</v>
          </cell>
          <cell r="E119">
            <v>0</v>
          </cell>
          <cell r="F119" t="str">
            <v/>
          </cell>
          <cell r="G119">
            <v>0</v>
          </cell>
          <cell r="I119">
            <v>0</v>
          </cell>
          <cell r="J119">
            <v>0</v>
          </cell>
        </row>
        <row r="120">
          <cell r="C120" t="str">
            <v>T05.07</v>
          </cell>
          <cell r="D120">
            <v>0</v>
          </cell>
          <cell r="E120">
            <v>0</v>
          </cell>
          <cell r="F120" t="str">
            <v/>
          </cell>
          <cell r="G120">
            <v>0</v>
          </cell>
          <cell r="I120">
            <v>0</v>
          </cell>
          <cell r="J120">
            <v>0</v>
          </cell>
        </row>
        <row r="121">
          <cell r="C121" t="str">
            <v>T05.08</v>
          </cell>
          <cell r="D121">
            <v>0</v>
          </cell>
          <cell r="E121">
            <v>0</v>
          </cell>
          <cell r="F121" t="str">
            <v/>
          </cell>
          <cell r="G121">
            <v>0</v>
          </cell>
          <cell r="I121">
            <v>0</v>
          </cell>
          <cell r="J121">
            <v>0</v>
          </cell>
        </row>
        <row r="122">
          <cell r="C122" t="str">
            <v>T05.09</v>
          </cell>
          <cell r="D122">
            <v>0</v>
          </cell>
          <cell r="E122">
            <v>0</v>
          </cell>
          <cell r="F122" t="str">
            <v/>
          </cell>
          <cell r="G122">
            <v>0</v>
          </cell>
          <cell r="I122">
            <v>0</v>
          </cell>
          <cell r="J122">
            <v>0</v>
          </cell>
        </row>
        <row r="123">
          <cell r="C123" t="str">
            <v>T05.10</v>
          </cell>
          <cell r="D123">
            <v>0</v>
          </cell>
          <cell r="E123">
            <v>0</v>
          </cell>
          <cell r="F123" t="str">
            <v/>
          </cell>
          <cell r="G123">
            <v>0</v>
          </cell>
          <cell r="I123">
            <v>0</v>
          </cell>
          <cell r="J123">
            <v>0</v>
          </cell>
        </row>
        <row r="124">
          <cell r="C124" t="str">
            <v>T05</v>
          </cell>
          <cell r="D124" t="str">
            <v>Total JRC</v>
          </cell>
          <cell r="E124">
            <v>2669134.4615384592</v>
          </cell>
          <cell r="F124">
            <v>0.9943800277750664</v>
          </cell>
          <cell r="G124">
            <v>2654134</v>
          </cell>
          <cell r="I124">
            <v>2652554</v>
          </cell>
          <cell r="J124">
            <v>1580</v>
          </cell>
        </row>
        <row r="125">
          <cell r="C125" t="str">
            <v>T06.01</v>
          </cell>
          <cell r="D125" t="str">
            <v>Technical Services</v>
          </cell>
          <cell r="E125">
            <v>11081456.140000002</v>
          </cell>
          <cell r="F125">
            <v>0.95418813794989199</v>
          </cell>
          <cell r="G125">
            <v>10573794</v>
          </cell>
          <cell r="I125">
            <v>10496833</v>
          </cell>
          <cell r="J125">
            <v>76961</v>
          </cell>
        </row>
        <row r="126">
          <cell r="C126" t="str">
            <v>T06.02</v>
          </cell>
          <cell r="D126" t="str">
            <v>Land agreement/negotiations</v>
          </cell>
          <cell r="E126">
            <v>113000</v>
          </cell>
          <cell r="F126">
            <v>1</v>
          </cell>
          <cell r="G126">
            <v>113000</v>
          </cell>
          <cell r="I126">
            <v>113000</v>
          </cell>
          <cell r="J126">
            <v>0</v>
          </cell>
        </row>
        <row r="127">
          <cell r="C127" t="str">
            <v>T06.04</v>
          </cell>
          <cell r="D127" t="str">
            <v>TSS Second to CEC-Approvals support</v>
          </cell>
          <cell r="E127">
            <v>92381</v>
          </cell>
          <cell r="F127">
            <v>1</v>
          </cell>
          <cell r="G127">
            <v>92381</v>
          </cell>
          <cell r="I127">
            <v>92381</v>
          </cell>
          <cell r="J127">
            <v>0</v>
          </cell>
        </row>
        <row r="128">
          <cell r="C128" t="str">
            <v>T06.05</v>
          </cell>
          <cell r="D128" t="str">
            <v>T&amp;T Costs</v>
          </cell>
          <cell r="E128">
            <v>81176.989999999991</v>
          </cell>
          <cell r="F128">
            <v>1</v>
          </cell>
          <cell r="G128">
            <v>81176.989999999991</v>
          </cell>
          <cell r="I128">
            <v>81176.989999999991</v>
          </cell>
          <cell r="J128">
            <v>0</v>
          </cell>
        </row>
        <row r="129">
          <cell r="C129" t="str">
            <v>T06.01-03</v>
          </cell>
          <cell r="D129" t="str">
            <v>Subtotal TSS</v>
          </cell>
          <cell r="E129">
            <v>11368014.130000003</v>
          </cell>
          <cell r="F129">
            <v>0.95534293552113991</v>
          </cell>
          <cell r="G129">
            <v>10860351.99</v>
          </cell>
          <cell r="I129">
            <v>10783390.99</v>
          </cell>
          <cell r="J129">
            <v>76961</v>
          </cell>
        </row>
        <row r="130">
          <cell r="C130" t="str">
            <v>T06.03</v>
          </cell>
          <cell r="D130" t="str">
            <v>CEC staff costs</v>
          </cell>
          <cell r="E130">
            <v>2467459</v>
          </cell>
          <cell r="F130">
            <v>0.9687443641414103</v>
          </cell>
          <cell r="G130">
            <v>2390337</v>
          </cell>
          <cell r="I130">
            <v>2316166</v>
          </cell>
          <cell r="J130">
            <v>74171</v>
          </cell>
        </row>
        <row r="131">
          <cell r="C131" t="str">
            <v>T06.03a</v>
          </cell>
          <cell r="D131" t="str">
            <v>Subtotal CEC</v>
          </cell>
          <cell r="E131">
            <v>2467459</v>
          </cell>
          <cell r="F131">
            <v>0.9687443641414103</v>
          </cell>
          <cell r="G131">
            <v>2390337</v>
          </cell>
          <cell r="I131">
            <v>2316166</v>
          </cell>
          <cell r="J131">
            <v>74171</v>
          </cell>
        </row>
        <row r="132">
          <cell r="C132" t="str">
            <v>T06</v>
          </cell>
          <cell r="D132" t="str">
            <v>Total TSS and CEC</v>
          </cell>
          <cell r="E132">
            <v>13835473.130000003</v>
          </cell>
          <cell r="F132">
            <v>0.95773298574575005</v>
          </cell>
          <cell r="G132">
            <v>13250688.99</v>
          </cell>
          <cell r="I132">
            <v>13099556.99</v>
          </cell>
          <cell r="J132">
            <v>151132</v>
          </cell>
        </row>
        <row r="133">
          <cell r="C133" t="str">
            <v>T07.01</v>
          </cell>
          <cell r="D133" t="str">
            <v>Consultancies</v>
          </cell>
          <cell r="E133">
            <v>20521.46</v>
          </cell>
          <cell r="F133">
            <v>1</v>
          </cell>
          <cell r="G133">
            <v>20521.46</v>
          </cell>
          <cell r="I133">
            <v>20521</v>
          </cell>
          <cell r="J133">
            <v>0.45999999999912689</v>
          </cell>
        </row>
        <row r="134">
          <cell r="C134" t="str">
            <v>T07.02</v>
          </cell>
          <cell r="D134">
            <v>0</v>
          </cell>
          <cell r="E134">
            <v>0</v>
          </cell>
          <cell r="F134" t="str">
            <v/>
          </cell>
          <cell r="G134">
            <v>0</v>
          </cell>
          <cell r="I134">
            <v>0</v>
          </cell>
          <cell r="J134">
            <v>0</v>
          </cell>
        </row>
        <row r="135">
          <cell r="C135" t="str">
            <v>T07.03</v>
          </cell>
          <cell r="D135">
            <v>0</v>
          </cell>
          <cell r="E135">
            <v>0</v>
          </cell>
          <cell r="F135" t="str">
            <v/>
          </cell>
          <cell r="G135">
            <v>0</v>
          </cell>
          <cell r="I135">
            <v>0</v>
          </cell>
          <cell r="J135">
            <v>0</v>
          </cell>
        </row>
        <row r="136">
          <cell r="C136" t="str">
            <v>T07.04</v>
          </cell>
          <cell r="D136">
            <v>0</v>
          </cell>
          <cell r="E136">
            <v>0</v>
          </cell>
          <cell r="F136" t="str">
            <v/>
          </cell>
          <cell r="G136">
            <v>0</v>
          </cell>
          <cell r="I136">
            <v>0</v>
          </cell>
          <cell r="J136">
            <v>0</v>
          </cell>
        </row>
        <row r="137">
          <cell r="C137" t="str">
            <v>T07.05</v>
          </cell>
          <cell r="D137">
            <v>0</v>
          </cell>
          <cell r="E137">
            <v>0</v>
          </cell>
          <cell r="F137" t="str">
            <v/>
          </cell>
          <cell r="G137">
            <v>0</v>
          </cell>
          <cell r="I137">
            <v>0</v>
          </cell>
          <cell r="J137">
            <v>0</v>
          </cell>
        </row>
        <row r="138">
          <cell r="C138" t="str">
            <v>T07</v>
          </cell>
          <cell r="D138" t="str">
            <v>Total UTILITIES</v>
          </cell>
          <cell r="E138">
            <v>20521.46</v>
          </cell>
          <cell r="F138">
            <v>1</v>
          </cell>
          <cell r="G138">
            <v>20521.46</v>
          </cell>
          <cell r="I138">
            <v>20521</v>
          </cell>
          <cell r="J138">
            <v>0.45999999999912689</v>
          </cell>
        </row>
        <row r="139">
          <cell r="C139" t="str">
            <v>T08.01</v>
          </cell>
          <cell r="D139" t="str">
            <v>Tech. Advisors-Parl.Support</v>
          </cell>
          <cell r="E139">
            <v>268642.76</v>
          </cell>
          <cell r="F139">
            <v>1</v>
          </cell>
          <cell r="G139">
            <v>268642.76</v>
          </cell>
          <cell r="I139">
            <v>268643</v>
          </cell>
          <cell r="J139">
            <v>-0.23999999999068677</v>
          </cell>
        </row>
        <row r="140">
          <cell r="C140" t="str">
            <v>T08.02</v>
          </cell>
          <cell r="D140" t="str">
            <v>Tech. Advisors-Parl.Support-PM</v>
          </cell>
          <cell r="E140">
            <v>29382.99</v>
          </cell>
          <cell r="F140">
            <v>1</v>
          </cell>
          <cell r="G140">
            <v>29382.99</v>
          </cell>
          <cell r="I140">
            <v>29383</v>
          </cell>
          <cell r="J140">
            <v>-9.9999999983992893E-3</v>
          </cell>
        </row>
        <row r="141">
          <cell r="C141" t="str">
            <v>T08.03</v>
          </cell>
          <cell r="D141">
            <v>0</v>
          </cell>
          <cell r="E141">
            <v>0</v>
          </cell>
          <cell r="F141" t="str">
            <v/>
          </cell>
          <cell r="G141">
            <v>0</v>
          </cell>
          <cell r="I141">
            <v>0</v>
          </cell>
          <cell r="J141">
            <v>0</v>
          </cell>
        </row>
        <row r="142">
          <cell r="C142" t="str">
            <v>T08.04</v>
          </cell>
          <cell r="D142">
            <v>0</v>
          </cell>
          <cell r="E142">
            <v>0</v>
          </cell>
          <cell r="F142" t="str">
            <v/>
          </cell>
          <cell r="G142">
            <v>0</v>
          </cell>
          <cell r="I142">
            <v>0</v>
          </cell>
          <cell r="J142">
            <v>0</v>
          </cell>
        </row>
        <row r="143">
          <cell r="C143" t="str">
            <v>T08.05</v>
          </cell>
          <cell r="D143">
            <v>0</v>
          </cell>
          <cell r="E143">
            <v>0</v>
          </cell>
          <cell r="F143" t="str">
            <v/>
          </cell>
          <cell r="G143">
            <v>0</v>
          </cell>
          <cell r="I143">
            <v>0</v>
          </cell>
          <cell r="J143">
            <v>0</v>
          </cell>
        </row>
        <row r="144">
          <cell r="C144" t="str">
            <v>T08</v>
          </cell>
          <cell r="D144" t="str">
            <v>Total DESIGN SUPPORT</v>
          </cell>
          <cell r="E144">
            <v>298025.75</v>
          </cell>
          <cell r="F144">
            <v>1</v>
          </cell>
          <cell r="G144">
            <v>298025.75</v>
          </cell>
          <cell r="I144">
            <v>298026</v>
          </cell>
          <cell r="J144">
            <v>-0.24999999998908606</v>
          </cell>
        </row>
        <row r="145">
          <cell r="C145" t="str">
            <v>T09.01.01</v>
          </cell>
          <cell r="D145" t="str">
            <v>Network Rail - FDA Work Contract 1</v>
          </cell>
          <cell r="E145">
            <v>217378.35000000009</v>
          </cell>
          <cell r="F145">
            <v>1</v>
          </cell>
          <cell r="G145">
            <v>217378.35000000009</v>
          </cell>
          <cell r="I145">
            <v>217378.35000000009</v>
          </cell>
          <cell r="J145">
            <v>0</v>
          </cell>
        </row>
        <row r="146">
          <cell r="C146" t="str">
            <v>T09.01.02</v>
          </cell>
          <cell r="D146" t="str">
            <v>Network Rail - Basic Implementation Agreement</v>
          </cell>
          <cell r="E146">
            <v>114517.85000000009</v>
          </cell>
          <cell r="F146">
            <v>1</v>
          </cell>
          <cell r="G146">
            <v>114517.85000000009</v>
          </cell>
          <cell r="I146">
            <v>114517.48999999999</v>
          </cell>
          <cell r="J146">
            <v>0.36000000010244548</v>
          </cell>
        </row>
        <row r="147">
          <cell r="C147" t="str">
            <v>T09.02</v>
          </cell>
          <cell r="D147" t="str">
            <v>BAA legal costs</v>
          </cell>
          <cell r="E147">
            <v>-0.48999999999068677</v>
          </cell>
          <cell r="F147">
            <v>1</v>
          </cell>
          <cell r="G147">
            <v>-0.48999999999068677</v>
          </cell>
          <cell r="I147">
            <v>0</v>
          </cell>
          <cell r="J147">
            <v>-0.48999999999068677</v>
          </cell>
        </row>
        <row r="148">
          <cell r="C148" t="str">
            <v>T09.03</v>
          </cell>
          <cell r="D148" t="str">
            <v>Network Rail - Asset Protection Agreement</v>
          </cell>
          <cell r="E148">
            <v>1533946.2699999998</v>
          </cell>
          <cell r="F148">
            <v>0.88592038494281811</v>
          </cell>
          <cell r="G148">
            <v>1358954.2699999998</v>
          </cell>
          <cell r="I148">
            <v>1339928.2699999998</v>
          </cell>
          <cell r="J148">
            <v>19026</v>
          </cell>
        </row>
        <row r="149">
          <cell r="C149" t="str">
            <v>T19.07.01</v>
          </cell>
          <cell r="D149" t="str">
            <v>Network Rail - Development Services Agreement</v>
          </cell>
          <cell r="E149">
            <v>215537.25</v>
          </cell>
          <cell r="F149">
            <v>0.99729513112002677</v>
          </cell>
          <cell r="G149">
            <v>214954.25</v>
          </cell>
          <cell r="I149">
            <v>214954.25</v>
          </cell>
          <cell r="J149">
            <v>0</v>
          </cell>
        </row>
        <row r="150">
          <cell r="C150" t="str">
            <v>T19.07.02</v>
          </cell>
          <cell r="D150" t="str">
            <v>Network Rail - Immunisation Implementation</v>
          </cell>
          <cell r="E150">
            <v>0.40000000000009095</v>
          </cell>
          <cell r="F150">
            <v>1</v>
          </cell>
          <cell r="G150">
            <v>0.40000000000009095</v>
          </cell>
          <cell r="I150">
            <v>0.40000000000009095</v>
          </cell>
          <cell r="J150">
            <v>0</v>
          </cell>
        </row>
        <row r="151">
          <cell r="C151" t="str">
            <v>T19.07.03</v>
          </cell>
          <cell r="D151" t="str">
            <v>Network Rail - Others</v>
          </cell>
          <cell r="E151">
            <v>9219.1699999999837</v>
          </cell>
          <cell r="F151">
            <v>1</v>
          </cell>
          <cell r="G151">
            <v>9219.1699999999837</v>
          </cell>
          <cell r="I151">
            <v>9219.1699999999837</v>
          </cell>
          <cell r="J151">
            <v>0</v>
          </cell>
        </row>
        <row r="152">
          <cell r="C152" t="str">
            <v>T09</v>
          </cell>
          <cell r="D152" t="str">
            <v>Total 3RD PARTY NEGOTIATIONS</v>
          </cell>
          <cell r="E152">
            <v>2090598.7999999998</v>
          </cell>
          <cell r="F152">
            <v>0.91601688473178111</v>
          </cell>
          <cell r="G152">
            <v>1915023.7999999998</v>
          </cell>
          <cell r="I152">
            <v>1895997.9299999997</v>
          </cell>
          <cell r="J152">
            <v>19025.870000000112</v>
          </cell>
        </row>
        <row r="153">
          <cell r="C153" t="str">
            <v>T10.01</v>
          </cell>
          <cell r="D153" t="str">
            <v>D&amp;W (10.01 &amp;11.01)</v>
          </cell>
          <cell r="E153">
            <v>25843</v>
          </cell>
          <cell r="F153">
            <v>1</v>
          </cell>
          <cell r="G153">
            <v>25843</v>
          </cell>
          <cell r="I153">
            <v>25843</v>
          </cell>
          <cell r="J153">
            <v>0</v>
          </cell>
        </row>
        <row r="154">
          <cell r="C154" t="str">
            <v>T10.02</v>
          </cell>
          <cell r="D154" t="str">
            <v>Advisors (Colliers / DV)</v>
          </cell>
          <cell r="E154">
            <v>201119.69230769234</v>
          </cell>
          <cell r="F154">
            <v>0.93713846633998266</v>
          </cell>
          <cell r="G154">
            <v>188477</v>
          </cell>
          <cell r="I154">
            <v>186477</v>
          </cell>
          <cell r="J154">
            <v>2000</v>
          </cell>
        </row>
        <row r="155">
          <cell r="C155" t="str">
            <v>T10.03</v>
          </cell>
          <cell r="D155" t="str">
            <v>Technical</v>
          </cell>
          <cell r="E155">
            <v>0</v>
          </cell>
          <cell r="F155" t="str">
            <v/>
          </cell>
          <cell r="G155">
            <v>0</v>
          </cell>
          <cell r="I155">
            <v>0</v>
          </cell>
          <cell r="J155">
            <v>0</v>
          </cell>
        </row>
        <row r="156">
          <cell r="C156" t="str">
            <v>T10.04</v>
          </cell>
          <cell r="D156" t="str">
            <v>Advance Purchases 05/06 (Fees)</v>
          </cell>
          <cell r="E156">
            <v>60181</v>
          </cell>
          <cell r="F156">
            <v>1</v>
          </cell>
          <cell r="G156">
            <v>60181</v>
          </cell>
          <cell r="I156">
            <v>60181</v>
          </cell>
          <cell r="J156">
            <v>0</v>
          </cell>
        </row>
        <row r="157">
          <cell r="C157" t="str">
            <v>T10.05.01</v>
          </cell>
          <cell r="D157" t="str">
            <v>Advance Purchases (GVD)</v>
          </cell>
          <cell r="E157">
            <v>11474862</v>
          </cell>
          <cell r="F157">
            <v>1</v>
          </cell>
          <cell r="G157">
            <v>11474862</v>
          </cell>
          <cell r="I157">
            <v>0.19000000000232831</v>
          </cell>
          <cell r="J157">
            <v>11474861.810000001</v>
          </cell>
        </row>
        <row r="158">
          <cell r="C158" t="str">
            <v>T10.05.02</v>
          </cell>
          <cell r="D158" t="str">
            <v>Advance Purchases (gifted / free issue)</v>
          </cell>
          <cell r="F158" t="str">
            <v/>
          </cell>
        </row>
        <row r="159">
          <cell r="C159" t="str">
            <v>T10.05.07</v>
          </cell>
          <cell r="D159" t="str">
            <v>Misc Land costs</v>
          </cell>
          <cell r="E159">
            <v>154419</v>
          </cell>
          <cell r="F159">
            <v>0.93758540076026908</v>
          </cell>
          <cell r="G159">
            <v>144781</v>
          </cell>
          <cell r="I159">
            <v>144781</v>
          </cell>
          <cell r="J159">
            <v>0</v>
          </cell>
        </row>
        <row r="160">
          <cell r="C160" t="str">
            <v>T10.05.03</v>
          </cell>
          <cell r="D160" t="str">
            <v>BAA Contractor Costs</v>
          </cell>
          <cell r="E160">
            <v>604586.12</v>
          </cell>
          <cell r="F160">
            <v>1</v>
          </cell>
          <cell r="G160">
            <v>604586.12</v>
          </cell>
          <cell r="I160">
            <v>604586.12</v>
          </cell>
          <cell r="J160">
            <v>0</v>
          </cell>
        </row>
        <row r="161">
          <cell r="C161" t="str">
            <v>T10.05.04</v>
          </cell>
          <cell r="D161" t="str">
            <v>BAA PM costs</v>
          </cell>
          <cell r="E161">
            <v>197667.25</v>
          </cell>
          <cell r="F161">
            <v>1</v>
          </cell>
          <cell r="G161">
            <v>197667.25</v>
          </cell>
          <cell r="I161">
            <v>197667.25</v>
          </cell>
          <cell r="J161">
            <v>0</v>
          </cell>
        </row>
        <row r="162">
          <cell r="C162" t="str">
            <v>T10.05.05</v>
          </cell>
          <cell r="D162" t="str">
            <v>Water of Leith Flood Prevention Scheme</v>
          </cell>
          <cell r="E162">
            <v>150000</v>
          </cell>
          <cell r="F162">
            <v>1</v>
          </cell>
          <cell r="G162">
            <v>150000</v>
          </cell>
          <cell r="I162">
            <v>150000</v>
          </cell>
          <cell r="J162">
            <v>0</v>
          </cell>
        </row>
        <row r="163">
          <cell r="C163" t="str">
            <v>T10.05.06</v>
          </cell>
          <cell r="D163" t="str">
            <v>BAA Infraco</v>
          </cell>
          <cell r="E163">
            <v>0</v>
          </cell>
          <cell r="F163" t="str">
            <v/>
          </cell>
          <cell r="G163">
            <v>0</v>
          </cell>
          <cell r="I163">
            <v>3</v>
          </cell>
          <cell r="J163">
            <v>-3</v>
          </cell>
        </row>
        <row r="164">
          <cell r="C164" t="str">
            <v>T10.05.08</v>
          </cell>
          <cell r="D164" t="str">
            <v>Haymarket station compensation</v>
          </cell>
          <cell r="E164">
            <v>888204</v>
          </cell>
          <cell r="F164">
            <v>1</v>
          </cell>
          <cell r="G164">
            <v>888204</v>
          </cell>
          <cell r="I164">
            <v>165489</v>
          </cell>
          <cell r="J164">
            <v>722715</v>
          </cell>
        </row>
        <row r="165">
          <cell r="C165" t="str">
            <v>T10.05.09</v>
          </cell>
          <cell r="D165">
            <v>0</v>
          </cell>
          <cell r="E165">
            <v>0</v>
          </cell>
          <cell r="F165" t="str">
            <v/>
          </cell>
          <cell r="G165">
            <v>0</v>
          </cell>
          <cell r="I165">
            <v>0</v>
          </cell>
          <cell r="J165">
            <v>0</v>
          </cell>
        </row>
        <row r="166">
          <cell r="C166" t="str">
            <v>T10.05.10</v>
          </cell>
          <cell r="D166">
            <v>0</v>
          </cell>
          <cell r="E166">
            <v>0</v>
          </cell>
          <cell r="F166" t="str">
            <v/>
          </cell>
          <cell r="G166">
            <v>0</v>
          </cell>
          <cell r="I166">
            <v>0</v>
          </cell>
          <cell r="J166">
            <v>0</v>
          </cell>
        </row>
        <row r="167">
          <cell r="C167" t="str">
            <v>T10.01-.05</v>
          </cell>
          <cell r="D167" t="str">
            <v>Subtotal Land</v>
          </cell>
          <cell r="E167">
            <v>13756882.062307691</v>
          </cell>
          <cell r="F167">
            <v>0.99838039664752676</v>
          </cell>
          <cell r="G167">
            <v>13734601.369999999</v>
          </cell>
          <cell r="I167">
            <v>1535027.56</v>
          </cell>
          <cell r="J167">
            <v>12199573.810000001</v>
          </cell>
        </row>
        <row r="168">
          <cell r="C168" t="str">
            <v>T10.06.01</v>
          </cell>
          <cell r="D168" t="str">
            <v>Business Support Primary payment</v>
          </cell>
          <cell r="E168">
            <v>1651848</v>
          </cell>
          <cell r="F168">
            <v>1</v>
          </cell>
          <cell r="G168">
            <v>1651848</v>
          </cell>
          <cell r="I168">
            <v>1651848</v>
          </cell>
          <cell r="J168">
            <v>0</v>
          </cell>
        </row>
        <row r="169">
          <cell r="C169" t="str">
            <v>T10.06.02</v>
          </cell>
          <cell r="D169" t="str">
            <v>Business Support Enhanced payment</v>
          </cell>
          <cell r="E169">
            <v>0</v>
          </cell>
          <cell r="F169" t="str">
            <v/>
          </cell>
          <cell r="G169">
            <v>0</v>
          </cell>
          <cell r="I169">
            <v>0</v>
          </cell>
          <cell r="J169">
            <v>0</v>
          </cell>
        </row>
        <row r="170">
          <cell r="C170" t="str">
            <v>T10.06.03</v>
          </cell>
          <cell r="D170" t="str">
            <v>Business Support Admin</v>
          </cell>
          <cell r="E170">
            <v>44698.86</v>
          </cell>
          <cell r="F170">
            <v>1</v>
          </cell>
          <cell r="G170">
            <v>44698.86</v>
          </cell>
          <cell r="I170">
            <v>44698.86</v>
          </cell>
          <cell r="J170">
            <v>0</v>
          </cell>
        </row>
        <row r="171">
          <cell r="C171" t="str">
            <v>T10.06.04</v>
          </cell>
          <cell r="D171" t="str">
            <v>Sundry costs</v>
          </cell>
          <cell r="E171">
            <v>0</v>
          </cell>
          <cell r="F171" t="str">
            <v/>
          </cell>
          <cell r="G171">
            <v>0</v>
          </cell>
          <cell r="I171">
            <v>0</v>
          </cell>
          <cell r="J171">
            <v>0</v>
          </cell>
        </row>
        <row r="172">
          <cell r="C172" t="str">
            <v>T10.06.05</v>
          </cell>
          <cell r="D172">
            <v>0</v>
          </cell>
          <cell r="E172">
            <v>0</v>
          </cell>
          <cell r="F172" t="str">
            <v/>
          </cell>
          <cell r="G172">
            <v>0</v>
          </cell>
          <cell r="I172">
            <v>0</v>
          </cell>
          <cell r="J172">
            <v>0</v>
          </cell>
        </row>
        <row r="173">
          <cell r="C173" t="str">
            <v>T10.06.06</v>
          </cell>
          <cell r="D173">
            <v>0</v>
          </cell>
          <cell r="E173">
            <v>0</v>
          </cell>
          <cell r="F173" t="str">
            <v/>
          </cell>
          <cell r="G173">
            <v>0</v>
          </cell>
          <cell r="I173">
            <v>0</v>
          </cell>
          <cell r="J173">
            <v>0</v>
          </cell>
        </row>
        <row r="174">
          <cell r="C174" t="str">
            <v>T10.06.07</v>
          </cell>
          <cell r="D174">
            <v>0</v>
          </cell>
          <cell r="E174">
            <v>0</v>
          </cell>
          <cell r="F174" t="str">
            <v/>
          </cell>
          <cell r="G174">
            <v>0</v>
          </cell>
          <cell r="I174">
            <v>0</v>
          </cell>
          <cell r="J174">
            <v>0</v>
          </cell>
        </row>
        <row r="175">
          <cell r="C175" t="str">
            <v>T10.06.08</v>
          </cell>
          <cell r="D175">
            <v>0</v>
          </cell>
          <cell r="E175">
            <v>0</v>
          </cell>
          <cell r="F175" t="str">
            <v/>
          </cell>
          <cell r="G175">
            <v>0</v>
          </cell>
          <cell r="I175">
            <v>0</v>
          </cell>
          <cell r="J175">
            <v>0</v>
          </cell>
        </row>
        <row r="176">
          <cell r="C176" t="str">
            <v>T10.06.09</v>
          </cell>
          <cell r="D176">
            <v>0</v>
          </cell>
          <cell r="E176">
            <v>0</v>
          </cell>
          <cell r="F176" t="str">
            <v/>
          </cell>
          <cell r="G176">
            <v>0</v>
          </cell>
          <cell r="I176">
            <v>0</v>
          </cell>
          <cell r="J176">
            <v>0</v>
          </cell>
        </row>
        <row r="177">
          <cell r="C177" t="str">
            <v>T10.06.10</v>
          </cell>
          <cell r="D177">
            <v>0</v>
          </cell>
          <cell r="E177">
            <v>0</v>
          </cell>
          <cell r="F177" t="str">
            <v/>
          </cell>
          <cell r="G177">
            <v>0</v>
          </cell>
          <cell r="I177">
            <v>0</v>
          </cell>
          <cell r="J177">
            <v>0</v>
          </cell>
        </row>
        <row r="178">
          <cell r="C178" t="str">
            <v>T10.06</v>
          </cell>
          <cell r="D178" t="str">
            <v>Subtotal Business Support</v>
          </cell>
          <cell r="E178">
            <v>1696546.86</v>
          </cell>
          <cell r="F178">
            <v>1</v>
          </cell>
          <cell r="G178">
            <v>1696546.86</v>
          </cell>
          <cell r="I178">
            <v>1696546.86</v>
          </cell>
          <cell r="J178">
            <v>0</v>
          </cell>
        </row>
        <row r="179">
          <cell r="C179" t="str">
            <v>T10.07</v>
          </cell>
          <cell r="D179">
            <v>0</v>
          </cell>
          <cell r="E179">
            <v>0</v>
          </cell>
          <cell r="F179" t="str">
            <v/>
          </cell>
          <cell r="G179">
            <v>0</v>
          </cell>
          <cell r="I179">
            <v>0</v>
          </cell>
          <cell r="J179">
            <v>0</v>
          </cell>
        </row>
        <row r="180">
          <cell r="C180" t="str">
            <v>T10.08</v>
          </cell>
          <cell r="D180">
            <v>0</v>
          </cell>
          <cell r="E180">
            <v>0</v>
          </cell>
          <cell r="F180" t="str">
            <v/>
          </cell>
          <cell r="G180">
            <v>0</v>
          </cell>
          <cell r="I180">
            <v>0</v>
          </cell>
          <cell r="J180">
            <v>0</v>
          </cell>
        </row>
        <row r="181">
          <cell r="C181" t="str">
            <v>T10.09</v>
          </cell>
          <cell r="D181">
            <v>0</v>
          </cell>
          <cell r="E181">
            <v>0</v>
          </cell>
          <cell r="F181" t="str">
            <v/>
          </cell>
          <cell r="G181">
            <v>0</v>
          </cell>
          <cell r="I181">
            <v>0</v>
          </cell>
          <cell r="J181">
            <v>0</v>
          </cell>
        </row>
        <row r="182">
          <cell r="C182" t="str">
            <v>T10.10</v>
          </cell>
          <cell r="D182">
            <v>0</v>
          </cell>
          <cell r="E182">
            <v>0</v>
          </cell>
          <cell r="F182" t="str">
            <v/>
          </cell>
          <cell r="G182">
            <v>0</v>
          </cell>
          <cell r="I182">
            <v>0</v>
          </cell>
          <cell r="J182">
            <v>0</v>
          </cell>
        </row>
        <row r="183">
          <cell r="C183" t="str">
            <v>T10.11</v>
          </cell>
          <cell r="D183">
            <v>0</v>
          </cell>
          <cell r="E183">
            <v>0</v>
          </cell>
          <cell r="F183" t="str">
            <v/>
          </cell>
          <cell r="G183">
            <v>0</v>
          </cell>
          <cell r="I183">
            <v>0</v>
          </cell>
          <cell r="J183">
            <v>0</v>
          </cell>
        </row>
        <row r="184">
          <cell r="C184" t="str">
            <v>T10.12</v>
          </cell>
          <cell r="D184">
            <v>0</v>
          </cell>
          <cell r="E184">
            <v>0</v>
          </cell>
          <cell r="F184" t="str">
            <v/>
          </cell>
          <cell r="G184">
            <v>0</v>
          </cell>
          <cell r="I184">
            <v>0</v>
          </cell>
          <cell r="J184">
            <v>0</v>
          </cell>
        </row>
        <row r="185">
          <cell r="C185" t="str">
            <v>T10.13</v>
          </cell>
          <cell r="D185">
            <v>0</v>
          </cell>
          <cell r="E185">
            <v>0</v>
          </cell>
          <cell r="F185" t="str">
            <v/>
          </cell>
          <cell r="G185">
            <v>0</v>
          </cell>
          <cell r="I185">
            <v>0</v>
          </cell>
          <cell r="J185">
            <v>0</v>
          </cell>
        </row>
        <row r="186">
          <cell r="C186" t="str">
            <v>T10.07-13</v>
          </cell>
          <cell r="D186" t="str">
            <v>Subtotal Other</v>
          </cell>
          <cell r="E186">
            <v>0</v>
          </cell>
          <cell r="F186" t="str">
            <v/>
          </cell>
          <cell r="G186">
            <v>0</v>
          </cell>
          <cell r="I186">
            <v>0</v>
          </cell>
          <cell r="J186">
            <v>0</v>
          </cell>
        </row>
        <row r="187">
          <cell r="C187" t="str">
            <v>T10</v>
          </cell>
          <cell r="D187" t="str">
            <v>Total LAND &amp; PROPERTY</v>
          </cell>
          <cell r="E187">
            <v>15453428.922307691</v>
          </cell>
          <cell r="F187">
            <v>0.99855820398050754</v>
          </cell>
          <cell r="G187">
            <v>15431148.229999999</v>
          </cell>
          <cell r="I187">
            <v>3231574.42</v>
          </cell>
          <cell r="J187">
            <v>12199573.810000001</v>
          </cell>
        </row>
        <row r="188">
          <cell r="C188" t="str">
            <v>T11.01</v>
          </cell>
          <cell r="D188" t="str">
            <v>Legal</v>
          </cell>
          <cell r="E188">
            <v>0</v>
          </cell>
          <cell r="F188" t="str">
            <v/>
          </cell>
          <cell r="G188">
            <v>0</v>
          </cell>
          <cell r="I188">
            <v>0</v>
          </cell>
          <cell r="J188">
            <v>0</v>
          </cell>
        </row>
        <row r="189">
          <cell r="C189" t="str">
            <v>T11.02</v>
          </cell>
          <cell r="D189" t="str">
            <v>TRO's - Technnical</v>
          </cell>
          <cell r="E189">
            <v>1313</v>
          </cell>
          <cell r="F189">
            <v>1</v>
          </cell>
          <cell r="G189">
            <v>1313</v>
          </cell>
          <cell r="I189">
            <v>1313</v>
          </cell>
          <cell r="J189">
            <v>0</v>
          </cell>
        </row>
        <row r="190">
          <cell r="C190" t="str">
            <v>T11.03</v>
          </cell>
          <cell r="D190">
            <v>0</v>
          </cell>
          <cell r="E190">
            <v>0</v>
          </cell>
          <cell r="F190" t="str">
            <v/>
          </cell>
          <cell r="G190">
            <v>0</v>
          </cell>
          <cell r="I190">
            <v>0</v>
          </cell>
          <cell r="J190">
            <v>0</v>
          </cell>
        </row>
        <row r="191">
          <cell r="C191" t="str">
            <v>T11.04</v>
          </cell>
          <cell r="D191">
            <v>0</v>
          </cell>
          <cell r="E191">
            <v>0</v>
          </cell>
          <cell r="F191" t="str">
            <v/>
          </cell>
          <cell r="G191">
            <v>0</v>
          </cell>
          <cell r="I191">
            <v>0</v>
          </cell>
          <cell r="J191">
            <v>0</v>
          </cell>
        </row>
        <row r="192">
          <cell r="C192" t="str">
            <v>T11.05</v>
          </cell>
          <cell r="D192">
            <v>0</v>
          </cell>
          <cell r="E192">
            <v>0</v>
          </cell>
          <cell r="F192" t="str">
            <v/>
          </cell>
          <cell r="G192">
            <v>0</v>
          </cell>
          <cell r="I192">
            <v>0</v>
          </cell>
          <cell r="J192">
            <v>0</v>
          </cell>
        </row>
        <row r="193">
          <cell r="C193" t="str">
            <v>T11.06</v>
          </cell>
          <cell r="D193">
            <v>0</v>
          </cell>
          <cell r="E193">
            <v>0</v>
          </cell>
          <cell r="F193" t="str">
            <v/>
          </cell>
          <cell r="G193">
            <v>0</v>
          </cell>
          <cell r="I193">
            <v>0</v>
          </cell>
          <cell r="J193">
            <v>0</v>
          </cell>
        </row>
        <row r="194">
          <cell r="C194" t="str">
            <v>T11.07</v>
          </cell>
          <cell r="D194">
            <v>0</v>
          </cell>
          <cell r="E194">
            <v>0</v>
          </cell>
          <cell r="F194" t="str">
            <v/>
          </cell>
          <cell r="G194">
            <v>0</v>
          </cell>
          <cell r="I194">
            <v>0</v>
          </cell>
          <cell r="J194">
            <v>0</v>
          </cell>
        </row>
        <row r="195">
          <cell r="C195" t="str">
            <v>T11.08</v>
          </cell>
          <cell r="D195">
            <v>0</v>
          </cell>
          <cell r="E195">
            <v>0</v>
          </cell>
          <cell r="F195" t="str">
            <v/>
          </cell>
          <cell r="G195">
            <v>0</v>
          </cell>
          <cell r="I195">
            <v>0</v>
          </cell>
          <cell r="J195">
            <v>0</v>
          </cell>
        </row>
        <row r="196">
          <cell r="C196" t="str">
            <v>T11.09</v>
          </cell>
          <cell r="D196">
            <v>0</v>
          </cell>
          <cell r="E196">
            <v>0</v>
          </cell>
          <cell r="F196" t="str">
            <v/>
          </cell>
          <cell r="G196">
            <v>0</v>
          </cell>
          <cell r="I196">
            <v>0</v>
          </cell>
          <cell r="J196">
            <v>0</v>
          </cell>
        </row>
        <row r="197">
          <cell r="C197" t="str">
            <v>T11.10</v>
          </cell>
          <cell r="D197">
            <v>0</v>
          </cell>
          <cell r="E197">
            <v>0</v>
          </cell>
          <cell r="F197" t="str">
            <v/>
          </cell>
          <cell r="G197">
            <v>0</v>
          </cell>
          <cell r="I197">
            <v>0</v>
          </cell>
          <cell r="J197">
            <v>0</v>
          </cell>
        </row>
        <row r="198">
          <cell r="C198" t="str">
            <v>T11</v>
          </cell>
          <cell r="D198" t="str">
            <v>Total TROs</v>
          </cell>
          <cell r="E198">
            <v>1313</v>
          </cell>
          <cell r="F198">
            <v>1</v>
          </cell>
          <cell r="G198">
            <v>1313</v>
          </cell>
          <cell r="I198">
            <v>1313</v>
          </cell>
          <cell r="J198">
            <v>0</v>
          </cell>
        </row>
        <row r="199">
          <cell r="C199" t="str">
            <v>T12.01</v>
          </cell>
          <cell r="D199" t="str">
            <v>Fees / production Items - WS</v>
          </cell>
          <cell r="E199">
            <v>808154.12</v>
          </cell>
          <cell r="F199">
            <v>1</v>
          </cell>
          <cell r="G199">
            <v>808154.12</v>
          </cell>
          <cell r="I199">
            <v>808154.12</v>
          </cell>
          <cell r="J199">
            <v>0</v>
          </cell>
        </row>
        <row r="200">
          <cell r="C200" t="str">
            <v>T12.02</v>
          </cell>
          <cell r="D200" t="str">
            <v>Fees / production Items - MH</v>
          </cell>
          <cell r="E200">
            <v>440767.92</v>
          </cell>
          <cell r="F200">
            <v>1</v>
          </cell>
          <cell r="G200">
            <v>440767.92</v>
          </cell>
          <cell r="I200">
            <v>440767.92</v>
          </cell>
          <cell r="J200">
            <v>0</v>
          </cell>
        </row>
        <row r="201">
          <cell r="C201" t="str">
            <v>T12.03</v>
          </cell>
          <cell r="D201" t="str">
            <v>Tram branding</v>
          </cell>
          <cell r="E201">
            <v>38060.39</v>
          </cell>
          <cell r="F201">
            <v>1</v>
          </cell>
          <cell r="G201">
            <v>38060.39</v>
          </cell>
          <cell r="I201">
            <v>38060.39</v>
          </cell>
          <cell r="J201">
            <v>0</v>
          </cell>
        </row>
        <row r="202">
          <cell r="C202" t="str">
            <v>T12.04</v>
          </cell>
          <cell r="D202" t="str">
            <v>PR Support</v>
          </cell>
          <cell r="E202">
            <v>20381</v>
          </cell>
          <cell r="F202">
            <v>1</v>
          </cell>
          <cell r="G202">
            <v>20381</v>
          </cell>
          <cell r="I202">
            <v>20381</v>
          </cell>
          <cell r="J202">
            <v>0</v>
          </cell>
        </row>
        <row r="203">
          <cell r="C203" t="str">
            <v>T12.05</v>
          </cell>
          <cell r="D203" t="str">
            <v>Business development and marketing</v>
          </cell>
          <cell r="E203">
            <v>10546.25</v>
          </cell>
          <cell r="F203">
            <v>1</v>
          </cell>
          <cell r="G203">
            <v>10546.25</v>
          </cell>
          <cell r="I203">
            <v>10546.25</v>
          </cell>
          <cell r="J203">
            <v>0</v>
          </cell>
        </row>
        <row r="204">
          <cell r="C204" t="str">
            <v>T12.06</v>
          </cell>
          <cell r="D204" t="str">
            <v>Media monitoring</v>
          </cell>
          <cell r="E204">
            <v>13059</v>
          </cell>
          <cell r="F204">
            <v>1</v>
          </cell>
          <cell r="G204">
            <v>13059</v>
          </cell>
          <cell r="I204">
            <v>13059</v>
          </cell>
          <cell r="J204">
            <v>0</v>
          </cell>
        </row>
        <row r="205">
          <cell r="C205" t="str">
            <v>T12.07</v>
          </cell>
          <cell r="D205" t="str">
            <v>Media training</v>
          </cell>
          <cell r="E205">
            <v>0</v>
          </cell>
          <cell r="F205" t="str">
            <v/>
          </cell>
          <cell r="G205">
            <v>0</v>
          </cell>
          <cell r="I205">
            <v>0</v>
          </cell>
          <cell r="J205">
            <v>0</v>
          </cell>
        </row>
        <row r="206">
          <cell r="C206" t="str">
            <v>T12.08</v>
          </cell>
          <cell r="D206" t="str">
            <v>Promotional materials</v>
          </cell>
          <cell r="E206">
            <v>143525</v>
          </cell>
          <cell r="F206">
            <v>1</v>
          </cell>
          <cell r="G206">
            <v>143525</v>
          </cell>
          <cell r="I206">
            <v>143525</v>
          </cell>
          <cell r="J206">
            <v>0</v>
          </cell>
        </row>
        <row r="207">
          <cell r="C207" t="str">
            <v>T12.09</v>
          </cell>
          <cell r="D207" t="str">
            <v>Websites</v>
          </cell>
          <cell r="E207">
            <v>25931</v>
          </cell>
          <cell r="F207">
            <v>1</v>
          </cell>
          <cell r="G207">
            <v>25931</v>
          </cell>
          <cell r="I207">
            <v>25931</v>
          </cell>
          <cell r="J207">
            <v>0</v>
          </cell>
        </row>
        <row r="208">
          <cell r="C208" t="str">
            <v>T12.10</v>
          </cell>
          <cell r="D208" t="str">
            <v>Events including Edinburgh Fringe</v>
          </cell>
          <cell r="E208">
            <v>16115</v>
          </cell>
          <cell r="F208">
            <v>1</v>
          </cell>
          <cell r="G208">
            <v>16115</v>
          </cell>
          <cell r="I208">
            <v>16115</v>
          </cell>
          <cell r="J208">
            <v>0</v>
          </cell>
        </row>
        <row r="209">
          <cell r="C209" t="str">
            <v>T12.11</v>
          </cell>
          <cell r="D209" t="str">
            <v>Advertising</v>
          </cell>
          <cell r="E209">
            <v>54770</v>
          </cell>
          <cell r="F209">
            <v>1</v>
          </cell>
          <cell r="G209">
            <v>54770</v>
          </cell>
          <cell r="I209">
            <v>54770</v>
          </cell>
          <cell r="J209">
            <v>0</v>
          </cell>
        </row>
        <row r="210">
          <cell r="C210" t="str">
            <v>T12.12</v>
          </cell>
          <cell r="D210" t="str">
            <v>Internal communications</v>
          </cell>
          <cell r="E210">
            <v>8571</v>
          </cell>
          <cell r="F210">
            <v>1</v>
          </cell>
          <cell r="G210">
            <v>8571</v>
          </cell>
          <cell r="I210">
            <v>8571</v>
          </cell>
          <cell r="J210">
            <v>0</v>
          </cell>
        </row>
        <row r="211">
          <cell r="C211" t="str">
            <v>T12.23</v>
          </cell>
          <cell r="D211" t="str">
            <v>Sponsorship</v>
          </cell>
          <cell r="E211">
            <v>17225</v>
          </cell>
          <cell r="F211">
            <v>1</v>
          </cell>
          <cell r="G211">
            <v>17225</v>
          </cell>
          <cell r="I211">
            <v>17225</v>
          </cell>
          <cell r="J211">
            <v>0</v>
          </cell>
        </row>
        <row r="212">
          <cell r="C212" t="str">
            <v>T12.24</v>
          </cell>
          <cell r="D212" t="str">
            <v>Communication consultancy services</v>
          </cell>
          <cell r="E212">
            <v>0</v>
          </cell>
          <cell r="F212" t="str">
            <v/>
          </cell>
          <cell r="G212">
            <v>0</v>
          </cell>
          <cell r="I212">
            <v>0</v>
          </cell>
          <cell r="J212">
            <v>0</v>
          </cell>
        </row>
        <row r="213">
          <cell r="C213" t="str">
            <v>T12.25</v>
          </cell>
          <cell r="D213" t="str">
            <v>Sundries</v>
          </cell>
          <cell r="E213">
            <v>340</v>
          </cell>
          <cell r="F213">
            <v>1</v>
          </cell>
          <cell r="G213">
            <v>340</v>
          </cell>
          <cell r="I213">
            <v>340</v>
          </cell>
          <cell r="J213">
            <v>0</v>
          </cell>
        </row>
        <row r="214">
          <cell r="C214" t="str">
            <v>T12.26</v>
          </cell>
          <cell r="D214" t="str">
            <v>Princes Street Costs</v>
          </cell>
          <cell r="E214">
            <v>155062</v>
          </cell>
          <cell r="F214">
            <v>0.80652900130270477</v>
          </cell>
          <cell r="G214">
            <v>125062</v>
          </cell>
          <cell r="I214">
            <v>115062</v>
          </cell>
          <cell r="J214">
            <v>10000</v>
          </cell>
        </row>
        <row r="215">
          <cell r="C215" t="str">
            <v>T12.27</v>
          </cell>
          <cell r="D215" t="str">
            <v>Public Information</v>
          </cell>
          <cell r="E215">
            <v>276629</v>
          </cell>
          <cell r="F215">
            <v>0.4664767612940075</v>
          </cell>
          <cell r="G215">
            <v>129041</v>
          </cell>
          <cell r="I215">
            <v>129041</v>
          </cell>
          <cell r="J215">
            <v>0</v>
          </cell>
        </row>
        <row r="216">
          <cell r="C216" t="str">
            <v>T12.28</v>
          </cell>
          <cell r="D216" t="str">
            <v>Team Costs</v>
          </cell>
          <cell r="E216">
            <v>32103.35</v>
          </cell>
          <cell r="F216">
            <v>0.15896627610514169</v>
          </cell>
          <cell r="G216">
            <v>5103.3500000000004</v>
          </cell>
          <cell r="I216">
            <v>5103.3500000000004</v>
          </cell>
          <cell r="J216">
            <v>0</v>
          </cell>
        </row>
        <row r="217">
          <cell r="C217" t="str">
            <v>T12.29</v>
          </cell>
          <cell r="D217" t="str">
            <v>External Resources</v>
          </cell>
          <cell r="E217">
            <v>397046.83333333355</v>
          </cell>
          <cell r="F217">
            <v>0.74604549169472412</v>
          </cell>
          <cell r="G217">
            <v>296215</v>
          </cell>
          <cell r="I217">
            <v>296215</v>
          </cell>
          <cell r="J217">
            <v>0</v>
          </cell>
        </row>
        <row r="218">
          <cell r="C218" t="str">
            <v>T12.30</v>
          </cell>
          <cell r="D218" t="str">
            <v>Festival - dressing the city (CEC funded)</v>
          </cell>
          <cell r="E218">
            <v>0</v>
          </cell>
          <cell r="F218" t="str">
            <v/>
          </cell>
          <cell r="G218">
            <v>0</v>
          </cell>
          <cell r="I218">
            <v>0</v>
          </cell>
          <cell r="J218">
            <v>0</v>
          </cell>
        </row>
        <row r="219">
          <cell r="C219" t="str">
            <v>T12.31</v>
          </cell>
          <cell r="D219" t="str">
            <v>Winter Festival</v>
          </cell>
          <cell r="E219">
            <v>0</v>
          </cell>
          <cell r="F219" t="str">
            <v/>
          </cell>
          <cell r="G219">
            <v>0</v>
          </cell>
          <cell r="I219">
            <v>0</v>
          </cell>
          <cell r="J219">
            <v>0</v>
          </cell>
        </row>
        <row r="220">
          <cell r="C220" t="str">
            <v>T12.32</v>
          </cell>
          <cell r="D220" t="str">
            <v>Preparing for Operations</v>
          </cell>
          <cell r="E220">
            <v>200000</v>
          </cell>
          <cell r="F220">
            <v>0</v>
          </cell>
          <cell r="G220">
            <v>0</v>
          </cell>
          <cell r="I220">
            <v>0</v>
          </cell>
          <cell r="J220">
            <v>0</v>
          </cell>
        </row>
        <row r="221">
          <cell r="C221" t="str">
            <v>T12.33</v>
          </cell>
          <cell r="D221">
            <v>0</v>
          </cell>
          <cell r="E221">
            <v>0</v>
          </cell>
          <cell r="F221" t="str">
            <v/>
          </cell>
          <cell r="G221">
            <v>0</v>
          </cell>
          <cell r="I221">
            <v>0</v>
          </cell>
          <cell r="J221">
            <v>0</v>
          </cell>
        </row>
        <row r="222">
          <cell r="C222" t="str">
            <v>T12.34</v>
          </cell>
          <cell r="D222">
            <v>0</v>
          </cell>
          <cell r="E222">
            <v>0</v>
          </cell>
          <cell r="F222" t="str">
            <v/>
          </cell>
          <cell r="G222">
            <v>0</v>
          </cell>
          <cell r="I222">
            <v>0</v>
          </cell>
          <cell r="J222">
            <v>0</v>
          </cell>
        </row>
        <row r="223">
          <cell r="C223" t="str">
            <v>T12.35</v>
          </cell>
          <cell r="D223">
            <v>0</v>
          </cell>
          <cell r="E223">
            <v>0</v>
          </cell>
          <cell r="F223" t="str">
            <v/>
          </cell>
          <cell r="G223">
            <v>0</v>
          </cell>
          <cell r="I223">
            <v>0</v>
          </cell>
          <cell r="J223">
            <v>0</v>
          </cell>
        </row>
        <row r="224">
          <cell r="C224" t="str">
            <v>T12.36</v>
          </cell>
          <cell r="D224">
            <v>0</v>
          </cell>
          <cell r="E224">
            <v>0</v>
          </cell>
          <cell r="F224" t="str">
            <v/>
          </cell>
          <cell r="G224">
            <v>0</v>
          </cell>
          <cell r="I224">
            <v>0</v>
          </cell>
          <cell r="J224">
            <v>0</v>
          </cell>
        </row>
        <row r="225">
          <cell r="C225" t="str">
            <v>T12.37</v>
          </cell>
          <cell r="D225">
            <v>0</v>
          </cell>
          <cell r="E225">
            <v>0</v>
          </cell>
          <cell r="F225" t="str">
            <v/>
          </cell>
          <cell r="G225">
            <v>0</v>
          </cell>
          <cell r="I225">
            <v>0</v>
          </cell>
          <cell r="J225">
            <v>0</v>
          </cell>
        </row>
        <row r="226">
          <cell r="C226" t="str">
            <v>T12.38</v>
          </cell>
          <cell r="D226">
            <v>0</v>
          </cell>
          <cell r="E226">
            <v>0</v>
          </cell>
          <cell r="F226" t="str">
            <v/>
          </cell>
          <cell r="G226">
            <v>0</v>
          </cell>
          <cell r="I226">
            <v>0</v>
          </cell>
          <cell r="J226">
            <v>0</v>
          </cell>
        </row>
        <row r="227">
          <cell r="C227" t="str">
            <v>T12.39</v>
          </cell>
          <cell r="D227">
            <v>0</v>
          </cell>
          <cell r="E227">
            <v>0</v>
          </cell>
          <cell r="F227" t="str">
            <v/>
          </cell>
          <cell r="G227">
            <v>0</v>
          </cell>
          <cell r="I227">
            <v>0</v>
          </cell>
          <cell r="J227">
            <v>0</v>
          </cell>
        </row>
        <row r="228">
          <cell r="C228" t="str">
            <v>T12.40</v>
          </cell>
          <cell r="D228">
            <v>0</v>
          </cell>
          <cell r="E228">
            <v>0</v>
          </cell>
          <cell r="F228" t="str">
            <v/>
          </cell>
          <cell r="G228">
            <v>0</v>
          </cell>
          <cell r="I228">
            <v>0</v>
          </cell>
          <cell r="J228">
            <v>0</v>
          </cell>
        </row>
        <row r="229">
          <cell r="C229" t="str">
            <v>T12.01-12,23-40</v>
          </cell>
          <cell r="D229" t="str">
            <v>Subtotal Communications</v>
          </cell>
          <cell r="E229">
            <v>2658286.8633333337</v>
          </cell>
          <cell r="F229">
            <v>0.80987009329024517</v>
          </cell>
          <cell r="G229">
            <v>2152867.0300000003</v>
          </cell>
          <cell r="I229">
            <v>2142867.0300000003</v>
          </cell>
          <cell r="J229">
            <v>10000</v>
          </cell>
        </row>
        <row r="230">
          <cell r="C230" t="str">
            <v>T12.13</v>
          </cell>
          <cell r="D230" t="str">
            <v>S/H – Wider Community Consultations</v>
          </cell>
          <cell r="E230">
            <v>36265.440000000002</v>
          </cell>
          <cell r="F230">
            <v>1</v>
          </cell>
          <cell r="G230">
            <v>36265.440000000002</v>
          </cell>
          <cell r="I230">
            <v>36265.440000000002</v>
          </cell>
          <cell r="J230">
            <v>0</v>
          </cell>
        </row>
        <row r="231">
          <cell r="C231" t="str">
            <v>T12.14</v>
          </cell>
          <cell r="D231" t="str">
            <v>S/H – Events</v>
          </cell>
          <cell r="E231">
            <v>17028</v>
          </cell>
          <cell r="F231">
            <v>1</v>
          </cell>
          <cell r="G231">
            <v>17028</v>
          </cell>
          <cell r="I231">
            <v>17028</v>
          </cell>
          <cell r="J231">
            <v>0</v>
          </cell>
        </row>
        <row r="232">
          <cell r="C232" t="str">
            <v>T12.15</v>
          </cell>
          <cell r="D232" t="str">
            <v>S/H – Open for Business</v>
          </cell>
          <cell r="E232">
            <v>639160</v>
          </cell>
          <cell r="F232">
            <v>1</v>
          </cell>
          <cell r="G232">
            <v>639160</v>
          </cell>
          <cell r="I232">
            <v>639160</v>
          </cell>
          <cell r="J232">
            <v>0</v>
          </cell>
        </row>
        <row r="233">
          <cell r="C233" t="str">
            <v>T12.16</v>
          </cell>
          <cell r="D233" t="str">
            <v>S/H – Communications - MUDFA</v>
          </cell>
          <cell r="E233">
            <v>81786.86</v>
          </cell>
          <cell r="F233">
            <v>1</v>
          </cell>
          <cell r="G233">
            <v>81786.86</v>
          </cell>
          <cell r="I233">
            <v>81786.86</v>
          </cell>
          <cell r="J233">
            <v>0</v>
          </cell>
        </row>
        <row r="234">
          <cell r="C234" t="str">
            <v>T12.17</v>
          </cell>
          <cell r="D234" t="str">
            <v>S/H – Communications - Infraco</v>
          </cell>
          <cell r="E234">
            <v>26635</v>
          </cell>
          <cell r="F234">
            <v>1</v>
          </cell>
          <cell r="G234">
            <v>26635</v>
          </cell>
          <cell r="I234">
            <v>26635</v>
          </cell>
          <cell r="J234">
            <v>0</v>
          </cell>
        </row>
        <row r="235">
          <cell r="C235" t="str">
            <v>T12.18</v>
          </cell>
          <cell r="D235">
            <v>0</v>
          </cell>
          <cell r="E235">
            <v>0</v>
          </cell>
          <cell r="F235" t="str">
            <v/>
          </cell>
          <cell r="G235">
            <v>0</v>
          </cell>
          <cell r="I235">
            <v>0</v>
          </cell>
          <cell r="J235">
            <v>0</v>
          </cell>
        </row>
        <row r="236">
          <cell r="C236" t="str">
            <v>T12.19</v>
          </cell>
          <cell r="D236">
            <v>0</v>
          </cell>
          <cell r="E236">
            <v>0</v>
          </cell>
          <cell r="F236" t="str">
            <v/>
          </cell>
          <cell r="G236">
            <v>0</v>
          </cell>
          <cell r="I236">
            <v>0</v>
          </cell>
          <cell r="J236">
            <v>0</v>
          </cell>
        </row>
        <row r="237">
          <cell r="C237" t="str">
            <v>T12.20</v>
          </cell>
          <cell r="D237">
            <v>0</v>
          </cell>
          <cell r="E237">
            <v>0</v>
          </cell>
          <cell r="F237" t="str">
            <v/>
          </cell>
          <cell r="G237">
            <v>0</v>
          </cell>
          <cell r="I237">
            <v>0</v>
          </cell>
          <cell r="J237">
            <v>0</v>
          </cell>
        </row>
        <row r="238">
          <cell r="C238" t="str">
            <v>T12.21</v>
          </cell>
          <cell r="D238">
            <v>0</v>
          </cell>
          <cell r="E238">
            <v>0</v>
          </cell>
          <cell r="F238" t="str">
            <v/>
          </cell>
          <cell r="G238">
            <v>0</v>
          </cell>
          <cell r="I238">
            <v>0</v>
          </cell>
          <cell r="J238">
            <v>0</v>
          </cell>
        </row>
        <row r="239">
          <cell r="C239" t="str">
            <v>T12.22</v>
          </cell>
          <cell r="D239">
            <v>0</v>
          </cell>
          <cell r="E239">
            <v>0</v>
          </cell>
          <cell r="F239" t="str">
            <v/>
          </cell>
          <cell r="G239">
            <v>0</v>
          </cell>
          <cell r="I239">
            <v>0</v>
          </cell>
          <cell r="J239">
            <v>0</v>
          </cell>
        </row>
        <row r="240">
          <cell r="C240" t="str">
            <v>T12.13-22</v>
          </cell>
          <cell r="D240" t="str">
            <v>Subtotal Stakeholder</v>
          </cell>
          <cell r="E240">
            <v>800875.29999999993</v>
          </cell>
          <cell r="F240">
            <v>1</v>
          </cell>
          <cell r="G240">
            <v>800875.29999999993</v>
          </cell>
          <cell r="I240">
            <v>800875.29999999993</v>
          </cell>
          <cell r="J240">
            <v>0</v>
          </cell>
        </row>
        <row r="241">
          <cell r="C241" t="str">
            <v>T12</v>
          </cell>
          <cell r="D241" t="str">
            <v>Total COMMS / MARKETING</v>
          </cell>
          <cell r="E241">
            <v>3459162.1633333336</v>
          </cell>
          <cell r="F241">
            <v>0.85388952310743982</v>
          </cell>
          <cell r="G241">
            <v>2953742.33</v>
          </cell>
          <cell r="I241">
            <v>2943742.33</v>
          </cell>
          <cell r="J241">
            <v>10000</v>
          </cell>
        </row>
        <row r="242">
          <cell r="C242" t="str">
            <v>T13.01</v>
          </cell>
          <cell r="D242" t="str">
            <v>Non Executive Board</v>
          </cell>
          <cell r="E242">
            <v>34352</v>
          </cell>
          <cell r="F242">
            <v>1</v>
          </cell>
          <cell r="G242">
            <v>34352</v>
          </cell>
          <cell r="I242">
            <v>34352</v>
          </cell>
          <cell r="J242">
            <v>0</v>
          </cell>
        </row>
        <row r="243">
          <cell r="C243" t="str">
            <v>T13.02</v>
          </cell>
          <cell r="D243" t="str">
            <v>Search Fees</v>
          </cell>
          <cell r="E243">
            <v>5000</v>
          </cell>
          <cell r="F243">
            <v>1</v>
          </cell>
          <cell r="G243">
            <v>5000</v>
          </cell>
          <cell r="I243">
            <v>5000</v>
          </cell>
          <cell r="J243">
            <v>0</v>
          </cell>
        </row>
        <row r="244">
          <cell r="C244" t="str">
            <v>T13.03</v>
          </cell>
          <cell r="D244" t="str">
            <v>Overheads</v>
          </cell>
          <cell r="E244">
            <v>2920665</v>
          </cell>
          <cell r="F244">
            <v>0.82733932169557278</v>
          </cell>
          <cell r="G244">
            <v>2416381</v>
          </cell>
          <cell r="I244">
            <v>2388381</v>
          </cell>
          <cell r="J244">
            <v>28000</v>
          </cell>
        </row>
        <row r="245">
          <cell r="C245" t="str">
            <v>T13.04</v>
          </cell>
          <cell r="D245" t="str">
            <v>Ticketing Machines</v>
          </cell>
          <cell r="E245">
            <v>98022.142857142855</v>
          </cell>
          <cell r="F245">
            <v>0.86475359066100232</v>
          </cell>
          <cell r="G245">
            <v>84765</v>
          </cell>
          <cell r="I245">
            <v>80550</v>
          </cell>
          <cell r="J245">
            <v>4215</v>
          </cell>
        </row>
        <row r="246">
          <cell r="C246" t="str">
            <v>T13.05</v>
          </cell>
          <cell r="D246" t="str">
            <v>Tram Display Costs</v>
          </cell>
          <cell r="E246">
            <v>22429</v>
          </cell>
          <cell r="F246">
            <v>1</v>
          </cell>
          <cell r="G246">
            <v>22429</v>
          </cell>
          <cell r="I246">
            <v>22230</v>
          </cell>
          <cell r="J246">
            <v>199</v>
          </cell>
        </row>
        <row r="247">
          <cell r="C247" t="str">
            <v>T13.06</v>
          </cell>
          <cell r="D247" t="str">
            <v>Ocean Terminal Road Safety Event</v>
          </cell>
          <cell r="E247">
            <v>0</v>
          </cell>
          <cell r="F247" t="str">
            <v/>
          </cell>
          <cell r="G247">
            <v>0</v>
          </cell>
          <cell r="I247">
            <v>0</v>
          </cell>
          <cell r="J247">
            <v>0</v>
          </cell>
        </row>
        <row r="248">
          <cell r="C248" t="str">
            <v>T13</v>
          </cell>
          <cell r="D248" t="str">
            <v>Total TEL</v>
          </cell>
          <cell r="E248">
            <v>3080468.1428571427</v>
          </cell>
          <cell r="F248">
            <v>0.83199269758488015</v>
          </cell>
          <cell r="G248">
            <v>2562927</v>
          </cell>
          <cell r="I248">
            <v>2530513</v>
          </cell>
          <cell r="J248">
            <v>32414</v>
          </cell>
        </row>
        <row r="249">
          <cell r="C249" t="str">
            <v>T19.01.26</v>
          </cell>
          <cell r="D249" t="str">
            <v>Maintenance mobilisation and spare parts</v>
          </cell>
          <cell r="E249">
            <v>2795382.4</v>
          </cell>
          <cell r="F249">
            <v>9.6045535666247309E-2</v>
          </cell>
          <cell r="G249">
            <v>268484</v>
          </cell>
          <cell r="I249">
            <v>268484</v>
          </cell>
          <cell r="J249">
            <v>0</v>
          </cell>
        </row>
        <row r="250">
          <cell r="C250" t="str">
            <v>T19.01.34</v>
          </cell>
          <cell r="D250" t="str">
            <v>Power for comissioning</v>
          </cell>
          <cell r="E250">
            <v>1030001.25</v>
          </cell>
          <cell r="F250">
            <v>1.9025219629587829E-2</v>
          </cell>
          <cell r="G250">
            <v>19596</v>
          </cell>
          <cell r="I250">
            <v>13596</v>
          </cell>
          <cell r="J250">
            <v>6000</v>
          </cell>
        </row>
        <row r="251">
          <cell r="C251" t="str">
            <v>T19.07.05</v>
          </cell>
          <cell r="D251" t="str">
            <v>Ticket machines</v>
          </cell>
          <cell r="E251">
            <v>796875</v>
          </cell>
          <cell r="F251">
            <v>5.8886274509803924E-2</v>
          </cell>
          <cell r="G251">
            <v>46925</v>
          </cell>
          <cell r="I251">
            <v>38925</v>
          </cell>
          <cell r="J251">
            <v>8000</v>
          </cell>
        </row>
        <row r="252">
          <cell r="C252" t="str">
            <v>T13a</v>
          </cell>
          <cell r="D252" t="str">
            <v>Total TEL - Project Costs</v>
          </cell>
          <cell r="E252">
            <v>4622258.6500000004</v>
          </cell>
          <cell r="F252">
            <v>7.2476472081457397E-2</v>
          </cell>
          <cell r="G252">
            <v>335005</v>
          </cell>
          <cell r="I252">
            <v>321005</v>
          </cell>
          <cell r="J252">
            <v>14000</v>
          </cell>
        </row>
        <row r="253">
          <cell r="C253" t="str">
            <v>T14.01</v>
          </cell>
          <cell r="D253" t="str">
            <v>Operator Consultancy</v>
          </cell>
          <cell r="E253">
            <v>0</v>
          </cell>
          <cell r="F253" t="str">
            <v/>
          </cell>
          <cell r="G253">
            <v>0</v>
          </cell>
          <cell r="I253">
            <v>0</v>
          </cell>
          <cell r="J253">
            <v>0</v>
          </cell>
        </row>
        <row r="254">
          <cell r="C254" t="str">
            <v>T14.02</v>
          </cell>
          <cell r="D254" t="str">
            <v>Financial Consultancy</v>
          </cell>
          <cell r="E254">
            <v>174893</v>
          </cell>
          <cell r="F254">
            <v>1</v>
          </cell>
          <cell r="G254">
            <v>174893</v>
          </cell>
          <cell r="I254">
            <v>174893</v>
          </cell>
          <cell r="J254">
            <v>0</v>
          </cell>
        </row>
        <row r="255">
          <cell r="C255" t="str">
            <v>T14.03</v>
          </cell>
          <cell r="D255" t="str">
            <v>WP1 modelling (FM)</v>
          </cell>
          <cell r="E255">
            <v>17184</v>
          </cell>
          <cell r="F255">
            <v>1</v>
          </cell>
          <cell r="G255">
            <v>17184</v>
          </cell>
          <cell r="I255">
            <v>17184</v>
          </cell>
          <cell r="J255">
            <v>0</v>
          </cell>
        </row>
        <row r="256">
          <cell r="C256" t="str">
            <v>T14.04</v>
          </cell>
          <cell r="D256" t="str">
            <v>WP2 modelling (MVA)</v>
          </cell>
          <cell r="E256">
            <v>11148</v>
          </cell>
          <cell r="F256">
            <v>1</v>
          </cell>
          <cell r="G256">
            <v>11148</v>
          </cell>
          <cell r="I256">
            <v>11148</v>
          </cell>
          <cell r="J256">
            <v>0</v>
          </cell>
        </row>
        <row r="257">
          <cell r="C257" t="str">
            <v>T14.05</v>
          </cell>
          <cell r="D257">
            <v>0</v>
          </cell>
          <cell r="E257">
            <v>0</v>
          </cell>
          <cell r="F257" t="str">
            <v/>
          </cell>
          <cell r="G257">
            <v>0</v>
          </cell>
          <cell r="I257">
            <v>0</v>
          </cell>
          <cell r="J257">
            <v>0</v>
          </cell>
        </row>
        <row r="258">
          <cell r="C258" t="str">
            <v>T14</v>
          </cell>
          <cell r="D258" t="str">
            <v>Total SERVICE INTEGRATION</v>
          </cell>
          <cell r="E258">
            <v>203225</v>
          </cell>
          <cell r="F258">
            <v>1</v>
          </cell>
          <cell r="G258">
            <v>203225</v>
          </cell>
          <cell r="I258">
            <v>203225</v>
          </cell>
          <cell r="J258">
            <v>0</v>
          </cell>
        </row>
        <row r="259">
          <cell r="C259" t="str">
            <v>T15.01</v>
          </cell>
          <cell r="D259" t="str">
            <v>INFRACO (PUK)</v>
          </cell>
          <cell r="E259">
            <v>261852</v>
          </cell>
          <cell r="F259">
            <v>1</v>
          </cell>
          <cell r="G259">
            <v>261852</v>
          </cell>
          <cell r="I259">
            <v>261852</v>
          </cell>
          <cell r="J259">
            <v>0</v>
          </cell>
        </row>
        <row r="260">
          <cell r="C260" t="str">
            <v>T15.02</v>
          </cell>
          <cell r="D260">
            <v>0</v>
          </cell>
          <cell r="E260">
            <v>0</v>
          </cell>
          <cell r="F260" t="str">
            <v/>
          </cell>
          <cell r="G260">
            <v>0</v>
          </cell>
          <cell r="I260">
            <v>0</v>
          </cell>
          <cell r="J260">
            <v>0</v>
          </cell>
        </row>
        <row r="261">
          <cell r="C261" t="str">
            <v>T15.03</v>
          </cell>
          <cell r="D261">
            <v>0</v>
          </cell>
          <cell r="E261">
            <v>0</v>
          </cell>
          <cell r="F261" t="str">
            <v/>
          </cell>
          <cell r="G261">
            <v>0</v>
          </cell>
          <cell r="I261">
            <v>0</v>
          </cell>
          <cell r="J261">
            <v>0</v>
          </cell>
        </row>
        <row r="262">
          <cell r="C262" t="str">
            <v>T15.04</v>
          </cell>
          <cell r="D262">
            <v>0</v>
          </cell>
          <cell r="E262">
            <v>0</v>
          </cell>
          <cell r="F262" t="str">
            <v/>
          </cell>
          <cell r="G262">
            <v>0</v>
          </cell>
          <cell r="I262">
            <v>0</v>
          </cell>
          <cell r="J262">
            <v>0</v>
          </cell>
        </row>
        <row r="263">
          <cell r="C263" t="str">
            <v>T15.05</v>
          </cell>
          <cell r="D263">
            <v>0</v>
          </cell>
          <cell r="E263">
            <v>0</v>
          </cell>
          <cell r="F263" t="str">
            <v/>
          </cell>
          <cell r="G263">
            <v>0</v>
          </cell>
          <cell r="I263">
            <v>0</v>
          </cell>
          <cell r="J263">
            <v>0</v>
          </cell>
        </row>
        <row r="264">
          <cell r="C264" t="str">
            <v>T15</v>
          </cell>
          <cell r="D264" t="str">
            <v>Total PUK</v>
          </cell>
          <cell r="E264">
            <v>261852</v>
          </cell>
          <cell r="F264">
            <v>1</v>
          </cell>
          <cell r="G264">
            <v>261852</v>
          </cell>
          <cell r="I264">
            <v>261852</v>
          </cell>
          <cell r="J264">
            <v>0</v>
          </cell>
        </row>
        <row r="265">
          <cell r="C265" t="str">
            <v>T16.01</v>
          </cell>
          <cell r="D265" t="str">
            <v>Financial advisor 05/06</v>
          </cell>
          <cell r="E265">
            <v>285286</v>
          </cell>
          <cell r="F265">
            <v>1</v>
          </cell>
          <cell r="G265">
            <v>285286</v>
          </cell>
          <cell r="I265">
            <v>285286</v>
          </cell>
          <cell r="J265">
            <v>0</v>
          </cell>
        </row>
        <row r="266">
          <cell r="C266" t="str">
            <v>T16.02</v>
          </cell>
          <cell r="D266" t="str">
            <v>Commercial advice</v>
          </cell>
          <cell r="E266">
            <v>11864</v>
          </cell>
          <cell r="F266">
            <v>1</v>
          </cell>
          <cell r="G266">
            <v>11864</v>
          </cell>
          <cell r="I266">
            <v>11864</v>
          </cell>
          <cell r="J266">
            <v>0</v>
          </cell>
        </row>
        <row r="267">
          <cell r="C267" t="str">
            <v>T16.03</v>
          </cell>
          <cell r="D267">
            <v>0</v>
          </cell>
          <cell r="E267">
            <v>0</v>
          </cell>
          <cell r="F267" t="str">
            <v/>
          </cell>
          <cell r="G267">
            <v>0</v>
          </cell>
          <cell r="I267">
            <v>0</v>
          </cell>
          <cell r="J267">
            <v>0</v>
          </cell>
        </row>
        <row r="268">
          <cell r="C268" t="str">
            <v>T16.04</v>
          </cell>
          <cell r="D268">
            <v>0</v>
          </cell>
          <cell r="E268">
            <v>0</v>
          </cell>
          <cell r="F268" t="str">
            <v/>
          </cell>
          <cell r="G268">
            <v>0</v>
          </cell>
          <cell r="I268">
            <v>0</v>
          </cell>
          <cell r="J268">
            <v>0</v>
          </cell>
        </row>
        <row r="269">
          <cell r="C269" t="str">
            <v>T16.05</v>
          </cell>
          <cell r="D269">
            <v>0</v>
          </cell>
          <cell r="E269">
            <v>0</v>
          </cell>
          <cell r="F269" t="str">
            <v/>
          </cell>
          <cell r="G269">
            <v>0</v>
          </cell>
          <cell r="I269">
            <v>0</v>
          </cell>
          <cell r="J269">
            <v>0</v>
          </cell>
        </row>
        <row r="270">
          <cell r="C270" t="str">
            <v>T16</v>
          </cell>
          <cell r="D270" t="str">
            <v>Total FINANCIAL ADVISOR</v>
          </cell>
          <cell r="E270">
            <v>297150</v>
          </cell>
          <cell r="F270">
            <v>1</v>
          </cell>
          <cell r="G270">
            <v>297150</v>
          </cell>
          <cell r="I270">
            <v>297150</v>
          </cell>
          <cell r="J270">
            <v>0</v>
          </cell>
        </row>
        <row r="271">
          <cell r="C271" t="str">
            <v>T17.01</v>
          </cell>
          <cell r="D271" t="str">
            <v>Insurance consultancy</v>
          </cell>
          <cell r="E271">
            <v>335875</v>
          </cell>
          <cell r="F271">
            <v>0.70688797915891333</v>
          </cell>
          <cell r="G271">
            <v>237426</v>
          </cell>
          <cell r="I271">
            <v>236767</v>
          </cell>
          <cell r="J271">
            <v>659</v>
          </cell>
        </row>
        <row r="272">
          <cell r="C272" t="str">
            <v>T17.02</v>
          </cell>
          <cell r="D272" t="str">
            <v>OCIP</v>
          </cell>
          <cell r="E272">
            <v>3744363.666666667</v>
          </cell>
          <cell r="F272">
            <v>0.91921199605700687</v>
          </cell>
          <cell r="G272">
            <v>3441864</v>
          </cell>
          <cell r="I272">
            <v>3344531</v>
          </cell>
          <cell r="J272">
            <v>97333</v>
          </cell>
        </row>
        <row r="273">
          <cell r="C273" t="str">
            <v>T17.03</v>
          </cell>
          <cell r="D273" t="str">
            <v>Claims below deductible</v>
          </cell>
          <cell r="E273">
            <v>367697</v>
          </cell>
          <cell r="F273">
            <v>2.7522661321686061E-3</v>
          </cell>
          <cell r="G273">
            <v>1012</v>
          </cell>
          <cell r="I273">
            <v>1012</v>
          </cell>
          <cell r="J273">
            <v>0</v>
          </cell>
        </row>
        <row r="274">
          <cell r="C274" t="str">
            <v>T17.04</v>
          </cell>
          <cell r="D274" t="str">
            <v>Insurance Claims professional fees</v>
          </cell>
          <cell r="E274">
            <v>25893</v>
          </cell>
          <cell r="F274">
            <v>1</v>
          </cell>
          <cell r="G274">
            <v>25893</v>
          </cell>
          <cell r="I274">
            <v>25893</v>
          </cell>
          <cell r="J274">
            <v>0</v>
          </cell>
        </row>
        <row r="275">
          <cell r="C275" t="str">
            <v>T17.05</v>
          </cell>
          <cell r="D275" t="str">
            <v>Recoverable insurance claims - MUDFA</v>
          </cell>
          <cell r="E275">
            <v>214281</v>
          </cell>
          <cell r="F275">
            <v>1</v>
          </cell>
          <cell r="G275">
            <v>214281</v>
          </cell>
          <cell r="I275">
            <v>214281</v>
          </cell>
          <cell r="J275">
            <v>0</v>
          </cell>
        </row>
        <row r="276">
          <cell r="C276" t="str">
            <v>T17.06</v>
          </cell>
          <cell r="D276" t="str">
            <v>Non-recoverable insurance claims - MUDFA</v>
          </cell>
          <cell r="E276">
            <v>510</v>
          </cell>
          <cell r="F276">
            <v>1</v>
          </cell>
          <cell r="G276">
            <v>510</v>
          </cell>
          <cell r="I276">
            <v>510</v>
          </cell>
          <cell r="J276">
            <v>0</v>
          </cell>
        </row>
        <row r="277">
          <cell r="C277" t="str">
            <v>T17.07</v>
          </cell>
          <cell r="D277" t="str">
            <v>Recoverable insurance claims - Infraco</v>
          </cell>
          <cell r="E277">
            <v>0</v>
          </cell>
          <cell r="F277" t="str">
            <v/>
          </cell>
          <cell r="G277">
            <v>0</v>
          </cell>
          <cell r="I277">
            <v>0</v>
          </cell>
          <cell r="J277">
            <v>0</v>
          </cell>
        </row>
        <row r="278">
          <cell r="C278" t="str">
            <v>T17.08</v>
          </cell>
          <cell r="D278" t="str">
            <v>Non-recoverable insurance claims - Infraco</v>
          </cell>
          <cell r="E278">
            <v>0</v>
          </cell>
          <cell r="F278" t="str">
            <v/>
          </cell>
          <cell r="G278">
            <v>0</v>
          </cell>
          <cell r="I278">
            <v>0</v>
          </cell>
          <cell r="J278">
            <v>0</v>
          </cell>
        </row>
        <row r="279">
          <cell r="C279" t="str">
            <v>T17.09</v>
          </cell>
          <cell r="D279">
            <v>0</v>
          </cell>
          <cell r="E279">
            <v>0</v>
          </cell>
          <cell r="F279" t="str">
            <v/>
          </cell>
          <cell r="G279">
            <v>0</v>
          </cell>
          <cell r="I279">
            <v>0</v>
          </cell>
          <cell r="J279">
            <v>0</v>
          </cell>
        </row>
        <row r="280">
          <cell r="C280" t="str">
            <v>T17.10</v>
          </cell>
          <cell r="D280">
            <v>0</v>
          </cell>
          <cell r="E280">
            <v>0</v>
          </cell>
          <cell r="F280" t="str">
            <v/>
          </cell>
          <cell r="G280">
            <v>0</v>
          </cell>
          <cell r="I280">
            <v>0</v>
          </cell>
          <cell r="J280">
            <v>0</v>
          </cell>
        </row>
        <row r="281">
          <cell r="C281" t="str">
            <v>T17.11</v>
          </cell>
          <cell r="D281">
            <v>0</v>
          </cell>
          <cell r="E281">
            <v>0</v>
          </cell>
          <cell r="F281" t="str">
            <v/>
          </cell>
          <cell r="G281">
            <v>0</v>
          </cell>
          <cell r="I281">
            <v>0</v>
          </cell>
          <cell r="J281">
            <v>0</v>
          </cell>
        </row>
        <row r="282">
          <cell r="C282" t="str">
            <v>T17.12</v>
          </cell>
          <cell r="D282">
            <v>0</v>
          </cell>
          <cell r="E282">
            <v>0</v>
          </cell>
          <cell r="F282" t="str">
            <v/>
          </cell>
          <cell r="G282">
            <v>0</v>
          </cell>
          <cell r="I282">
            <v>0</v>
          </cell>
          <cell r="J282">
            <v>0</v>
          </cell>
        </row>
        <row r="283">
          <cell r="C283" t="str">
            <v>T17.13</v>
          </cell>
          <cell r="D283">
            <v>0</v>
          </cell>
          <cell r="E283">
            <v>0</v>
          </cell>
          <cell r="F283" t="str">
            <v/>
          </cell>
          <cell r="G283">
            <v>0</v>
          </cell>
          <cell r="I283">
            <v>0</v>
          </cell>
          <cell r="J283">
            <v>0</v>
          </cell>
        </row>
        <row r="284">
          <cell r="C284" t="str">
            <v>T17.14</v>
          </cell>
          <cell r="D284">
            <v>0</v>
          </cell>
          <cell r="E284">
            <v>0</v>
          </cell>
          <cell r="F284" t="str">
            <v/>
          </cell>
          <cell r="G284">
            <v>0</v>
          </cell>
          <cell r="I284">
            <v>0</v>
          </cell>
          <cell r="J284">
            <v>0</v>
          </cell>
        </row>
        <row r="285">
          <cell r="C285" t="str">
            <v>T17.15</v>
          </cell>
          <cell r="D285">
            <v>0</v>
          </cell>
          <cell r="E285">
            <v>0</v>
          </cell>
          <cell r="F285" t="str">
            <v/>
          </cell>
          <cell r="G285">
            <v>0</v>
          </cell>
          <cell r="I285">
            <v>0</v>
          </cell>
          <cell r="J285">
            <v>0</v>
          </cell>
        </row>
        <row r="286">
          <cell r="C286" t="str">
            <v>T17.16</v>
          </cell>
          <cell r="D286">
            <v>0</v>
          </cell>
          <cell r="E286">
            <v>0</v>
          </cell>
          <cell r="F286" t="str">
            <v/>
          </cell>
          <cell r="G286">
            <v>0</v>
          </cell>
          <cell r="I286">
            <v>0</v>
          </cell>
          <cell r="J286">
            <v>0</v>
          </cell>
        </row>
        <row r="287">
          <cell r="C287" t="str">
            <v>T17.17</v>
          </cell>
          <cell r="D287">
            <v>0</v>
          </cell>
          <cell r="E287">
            <v>0</v>
          </cell>
          <cell r="F287" t="str">
            <v/>
          </cell>
          <cell r="G287">
            <v>0</v>
          </cell>
          <cell r="I287">
            <v>0</v>
          </cell>
          <cell r="J287">
            <v>0</v>
          </cell>
        </row>
        <row r="288">
          <cell r="C288" t="str">
            <v>T17.18</v>
          </cell>
          <cell r="D288">
            <v>0</v>
          </cell>
          <cell r="E288">
            <v>0</v>
          </cell>
          <cell r="F288" t="str">
            <v/>
          </cell>
          <cell r="G288">
            <v>0</v>
          </cell>
          <cell r="I288">
            <v>0</v>
          </cell>
          <cell r="J288">
            <v>0</v>
          </cell>
        </row>
        <row r="289">
          <cell r="C289" t="str">
            <v>T17.19</v>
          </cell>
          <cell r="D289">
            <v>0</v>
          </cell>
          <cell r="E289">
            <v>0</v>
          </cell>
          <cell r="F289" t="str">
            <v/>
          </cell>
          <cell r="G289">
            <v>0</v>
          </cell>
          <cell r="I289">
            <v>0</v>
          </cell>
          <cell r="J289">
            <v>0</v>
          </cell>
        </row>
        <row r="290">
          <cell r="C290" t="str">
            <v>T17.20</v>
          </cell>
          <cell r="D290">
            <v>0</v>
          </cell>
          <cell r="E290">
            <v>0</v>
          </cell>
          <cell r="F290" t="str">
            <v/>
          </cell>
          <cell r="G290">
            <v>0</v>
          </cell>
          <cell r="I290">
            <v>0</v>
          </cell>
          <cell r="J290">
            <v>0</v>
          </cell>
        </row>
        <row r="291">
          <cell r="C291" t="str">
            <v>T17</v>
          </cell>
          <cell r="D291" t="str">
            <v>Total INSURANCE</v>
          </cell>
          <cell r="E291">
            <v>4688619.666666667</v>
          </cell>
          <cell r="F291">
            <v>0.83627725828902444</v>
          </cell>
          <cell r="G291">
            <v>3920986</v>
          </cell>
          <cell r="I291">
            <v>3822994</v>
          </cell>
          <cell r="J291">
            <v>97992</v>
          </cell>
        </row>
        <row r="292">
          <cell r="C292" t="str">
            <v>T01.12</v>
          </cell>
          <cell r="D292" t="str">
            <v>MUDFA Site Overheads</v>
          </cell>
          <cell r="E292">
            <v>27720</v>
          </cell>
          <cell r="F292">
            <v>1</v>
          </cell>
          <cell r="G292">
            <v>27720</v>
          </cell>
          <cell r="I292">
            <v>27720</v>
          </cell>
          <cell r="J292">
            <v>0</v>
          </cell>
        </row>
        <row r="293">
          <cell r="C293" t="str">
            <v>T01.12a</v>
          </cell>
          <cell r="D293" t="str">
            <v>Subtotal MUDFA Overheads</v>
          </cell>
          <cell r="E293">
            <v>27720</v>
          </cell>
          <cell r="F293">
            <v>1</v>
          </cell>
          <cell r="G293">
            <v>27720</v>
          </cell>
          <cell r="I293">
            <v>27720</v>
          </cell>
          <cell r="J293">
            <v>0</v>
          </cell>
        </row>
        <row r="294">
          <cell r="C294" t="str">
            <v>T18.01.01</v>
          </cell>
          <cell r="D294" t="str">
            <v>Pre-construction Services</v>
          </cell>
          <cell r="E294">
            <v>8743</v>
          </cell>
          <cell r="F294">
            <v>1</v>
          </cell>
          <cell r="G294">
            <v>8743</v>
          </cell>
          <cell r="I294">
            <v>0</v>
          </cell>
          <cell r="J294">
            <v>8743</v>
          </cell>
        </row>
        <row r="295">
          <cell r="C295" t="str">
            <v>T18.01.02</v>
          </cell>
          <cell r="D295" t="str">
            <v>Contract prelims</v>
          </cell>
          <cell r="E295">
            <v>7765360</v>
          </cell>
          <cell r="F295">
            <v>1</v>
          </cell>
          <cell r="G295">
            <v>7765360</v>
          </cell>
          <cell r="I295">
            <v>0</v>
          </cell>
          <cell r="J295">
            <v>7765360</v>
          </cell>
        </row>
        <row r="296">
          <cell r="C296" t="str">
            <v>T18.01.03</v>
          </cell>
          <cell r="D296" t="str">
            <v>Section 1a</v>
          </cell>
          <cell r="E296">
            <v>4932189</v>
          </cell>
          <cell r="F296">
            <v>1</v>
          </cell>
          <cell r="G296">
            <v>4932189</v>
          </cell>
          <cell r="I296">
            <v>0</v>
          </cell>
          <cell r="J296">
            <v>4932189</v>
          </cell>
        </row>
        <row r="297">
          <cell r="C297" t="str">
            <v>T18.01.04</v>
          </cell>
          <cell r="D297" t="str">
            <v>Section 1b</v>
          </cell>
          <cell r="E297">
            <v>1532632</v>
          </cell>
          <cell r="F297">
            <v>1</v>
          </cell>
          <cell r="G297">
            <v>1532632</v>
          </cell>
          <cell r="I297">
            <v>0</v>
          </cell>
          <cell r="J297">
            <v>1532632</v>
          </cell>
        </row>
        <row r="298">
          <cell r="C298" t="str">
            <v>T18.01.05</v>
          </cell>
          <cell r="D298" t="str">
            <v>Section 1c</v>
          </cell>
          <cell r="E298">
            <v>5316033</v>
          </cell>
          <cell r="F298">
            <v>1</v>
          </cell>
          <cell r="G298">
            <v>5316033</v>
          </cell>
          <cell r="I298">
            <v>0</v>
          </cell>
          <cell r="J298">
            <v>5316033</v>
          </cell>
        </row>
        <row r="299">
          <cell r="C299" t="str">
            <v>T18.01.06</v>
          </cell>
          <cell r="D299" t="str">
            <v>Section 1d</v>
          </cell>
          <cell r="E299">
            <v>3171887</v>
          </cell>
          <cell r="F299">
            <v>1</v>
          </cell>
          <cell r="G299">
            <v>3171887</v>
          </cell>
          <cell r="I299">
            <v>0</v>
          </cell>
          <cell r="J299">
            <v>3171887</v>
          </cell>
        </row>
        <row r="300">
          <cell r="C300" t="str">
            <v>T18.01.07</v>
          </cell>
          <cell r="D300" t="str">
            <v>Section 2</v>
          </cell>
          <cell r="E300">
            <v>2209689</v>
          </cell>
          <cell r="F300">
            <v>1</v>
          </cell>
          <cell r="G300">
            <v>2209689</v>
          </cell>
          <cell r="I300">
            <v>0</v>
          </cell>
          <cell r="J300">
            <v>2209689</v>
          </cell>
        </row>
        <row r="301">
          <cell r="C301" t="str">
            <v>T18.01.08</v>
          </cell>
          <cell r="D301" t="str">
            <v>Section 3a</v>
          </cell>
          <cell r="E301">
            <v>0</v>
          </cell>
          <cell r="F301" t="str">
            <v/>
          </cell>
          <cell r="G301">
            <v>0</v>
          </cell>
          <cell r="I301">
            <v>0</v>
          </cell>
          <cell r="J301">
            <v>0</v>
          </cell>
        </row>
        <row r="302">
          <cell r="C302" t="str">
            <v>T18.01.09</v>
          </cell>
          <cell r="D302" t="str">
            <v>Section 3b</v>
          </cell>
          <cell r="E302">
            <v>0</v>
          </cell>
          <cell r="F302" t="str">
            <v/>
          </cell>
          <cell r="G302">
            <v>0</v>
          </cell>
          <cell r="I302">
            <v>0</v>
          </cell>
          <cell r="J302">
            <v>0</v>
          </cell>
        </row>
        <row r="303">
          <cell r="C303" t="str">
            <v>T18.01.10</v>
          </cell>
          <cell r="D303" t="str">
            <v>Section 3c</v>
          </cell>
          <cell r="E303">
            <v>0</v>
          </cell>
          <cell r="F303" t="str">
            <v/>
          </cell>
          <cell r="G303">
            <v>0</v>
          </cell>
          <cell r="I303">
            <v>0</v>
          </cell>
          <cell r="J303">
            <v>0</v>
          </cell>
        </row>
        <row r="304">
          <cell r="C304" t="str">
            <v>T18.01.11</v>
          </cell>
          <cell r="D304" t="str">
            <v>Section 4a</v>
          </cell>
          <cell r="E304">
            <v>0</v>
          </cell>
          <cell r="F304" t="str">
            <v/>
          </cell>
          <cell r="G304">
            <v>0</v>
          </cell>
          <cell r="I304">
            <v>0</v>
          </cell>
          <cell r="J304">
            <v>0</v>
          </cell>
        </row>
        <row r="305">
          <cell r="C305" t="str">
            <v>T18.01.12</v>
          </cell>
          <cell r="D305" t="str">
            <v>Section 4b</v>
          </cell>
          <cell r="E305">
            <v>0</v>
          </cell>
          <cell r="F305" t="str">
            <v/>
          </cell>
          <cell r="G305">
            <v>0</v>
          </cell>
          <cell r="I305">
            <v>0</v>
          </cell>
          <cell r="J305">
            <v>0</v>
          </cell>
        </row>
        <row r="306">
          <cell r="C306" t="str">
            <v>T18.01.13</v>
          </cell>
          <cell r="D306" t="str">
            <v>Section 5a</v>
          </cell>
          <cell r="E306">
            <v>158424</v>
          </cell>
          <cell r="F306">
            <v>1</v>
          </cell>
          <cell r="G306">
            <v>158424</v>
          </cell>
          <cell r="I306">
            <v>0</v>
          </cell>
          <cell r="J306">
            <v>158424</v>
          </cell>
        </row>
        <row r="307">
          <cell r="C307" t="str">
            <v>T18.01.14</v>
          </cell>
          <cell r="D307" t="str">
            <v>Section 5b</v>
          </cell>
          <cell r="E307">
            <v>601934</v>
          </cell>
          <cell r="F307">
            <v>1</v>
          </cell>
          <cell r="G307">
            <v>601934</v>
          </cell>
          <cell r="I307">
            <v>0</v>
          </cell>
          <cell r="J307">
            <v>601934</v>
          </cell>
        </row>
        <row r="308">
          <cell r="C308" t="str">
            <v>T18.01.15</v>
          </cell>
          <cell r="D308" t="str">
            <v>Section 5c</v>
          </cell>
          <cell r="E308">
            <v>0</v>
          </cell>
          <cell r="F308" t="str">
            <v/>
          </cell>
          <cell r="G308">
            <v>0</v>
          </cell>
          <cell r="I308">
            <v>0</v>
          </cell>
          <cell r="J308">
            <v>0</v>
          </cell>
        </row>
        <row r="309">
          <cell r="C309" t="str">
            <v>T18.01.16</v>
          </cell>
          <cell r="D309" t="str">
            <v>Section 6</v>
          </cell>
          <cell r="E309">
            <v>2015512</v>
          </cell>
          <cell r="F309">
            <v>1</v>
          </cell>
          <cell r="G309">
            <v>2015512</v>
          </cell>
          <cell r="I309">
            <v>0</v>
          </cell>
          <cell r="J309">
            <v>2015512</v>
          </cell>
        </row>
        <row r="310">
          <cell r="C310" t="str">
            <v>T18.01.17</v>
          </cell>
          <cell r="D310" t="str">
            <v>Section 7</v>
          </cell>
          <cell r="E310">
            <v>2966791</v>
          </cell>
          <cell r="F310">
            <v>1</v>
          </cell>
          <cell r="G310">
            <v>2966791</v>
          </cell>
          <cell r="I310">
            <v>0</v>
          </cell>
          <cell r="J310">
            <v>2966791</v>
          </cell>
        </row>
        <row r="311">
          <cell r="C311" t="str">
            <v>T18.01.18</v>
          </cell>
          <cell r="D311" t="str">
            <v>Unallocated to section</v>
          </cell>
          <cell r="E311">
            <v>22307374</v>
          </cell>
          <cell r="F311">
            <v>1</v>
          </cell>
          <cell r="G311">
            <v>22307374</v>
          </cell>
          <cell r="I311">
            <v>57252110</v>
          </cell>
          <cell r="J311">
            <v>-34944736</v>
          </cell>
        </row>
        <row r="312">
          <cell r="C312" t="str">
            <v>T18.01.19</v>
          </cell>
          <cell r="D312" t="str">
            <v>Variations</v>
          </cell>
          <cell r="E312">
            <v>3740542</v>
          </cell>
          <cell r="F312">
            <v>1</v>
          </cell>
          <cell r="G312">
            <v>3740542</v>
          </cell>
          <cell r="I312">
            <v>0</v>
          </cell>
          <cell r="J312">
            <v>3740542</v>
          </cell>
        </row>
        <row r="313">
          <cell r="C313" t="str">
            <v>T18.01.20</v>
          </cell>
          <cell r="D313" t="str">
            <v>Reserve</v>
          </cell>
          <cell r="E313">
            <v>0</v>
          </cell>
          <cell r="F313" t="str">
            <v/>
          </cell>
          <cell r="G313">
            <v>0</v>
          </cell>
          <cell r="I313">
            <v>0</v>
          </cell>
          <cell r="J313">
            <v>0</v>
          </cell>
        </row>
        <row r="314">
          <cell r="C314" t="str">
            <v>T18.01.21</v>
          </cell>
          <cell r="D314" t="str">
            <v>Claim(s)</v>
          </cell>
          <cell r="E314">
            <v>525000</v>
          </cell>
          <cell r="F314">
            <v>1</v>
          </cell>
          <cell r="G314">
            <v>525000</v>
          </cell>
          <cell r="I314">
            <v>0</v>
          </cell>
          <cell r="J314">
            <v>525000</v>
          </cell>
        </row>
        <row r="315">
          <cell r="C315" t="str">
            <v>T18.01.22</v>
          </cell>
          <cell r="D315" t="str">
            <v>Transfer to / from Infraco</v>
          </cell>
          <cell r="E315">
            <v>0</v>
          </cell>
          <cell r="F315" t="str">
            <v/>
          </cell>
          <cell r="G315">
            <v>0</v>
          </cell>
          <cell r="I315">
            <v>0</v>
          </cell>
          <cell r="J315">
            <v>0</v>
          </cell>
        </row>
        <row r="316">
          <cell r="C316" t="str">
            <v>T18.01</v>
          </cell>
          <cell r="D316" t="str">
            <v>Subtotal MUDFA</v>
          </cell>
          <cell r="E316">
            <v>57252110</v>
          </cell>
          <cell r="F316">
            <v>1</v>
          </cell>
          <cell r="G316">
            <v>57252110</v>
          </cell>
          <cell r="I316">
            <v>57252110</v>
          </cell>
          <cell r="J316">
            <v>0</v>
          </cell>
        </row>
        <row r="317">
          <cell r="C317" t="str">
            <v>T18.02.18</v>
          </cell>
          <cell r="D317" t="str">
            <v>SUC Costs</v>
          </cell>
          <cell r="E317">
            <v>15877927.25</v>
          </cell>
          <cell r="F317">
            <v>1.0025054907591922</v>
          </cell>
          <cell r="G317">
            <v>15917709.25</v>
          </cell>
          <cell r="I317">
            <v>11617196.25</v>
          </cell>
          <cell r="J317">
            <v>4300513</v>
          </cell>
        </row>
        <row r="318">
          <cell r="C318" t="str">
            <v>T18.02.19</v>
          </cell>
          <cell r="D318" t="str">
            <v>MUDFA related Non SUC costs</v>
          </cell>
          <cell r="E318">
            <v>3424724.75</v>
          </cell>
          <cell r="F318">
            <v>0.99036418912206015</v>
          </cell>
          <cell r="G318">
            <v>3391724.75</v>
          </cell>
          <cell r="I318">
            <v>3381724.75</v>
          </cell>
          <cell r="J318">
            <v>10000</v>
          </cell>
        </row>
        <row r="319">
          <cell r="C319" t="str">
            <v>T18.02.22</v>
          </cell>
          <cell r="D319" t="str">
            <v>Betterment</v>
          </cell>
          <cell r="E319">
            <v>-10835494.050000001</v>
          </cell>
          <cell r="F319">
            <v>0.56627007699755039</v>
          </cell>
          <cell r="G319">
            <v>-6135816.0499999998</v>
          </cell>
          <cell r="I319">
            <v>-3823624.05</v>
          </cell>
          <cell r="J319">
            <v>-2312192</v>
          </cell>
        </row>
        <row r="320">
          <cell r="C320" t="str">
            <v>T18.02</v>
          </cell>
          <cell r="D320" t="str">
            <v>Subtotal utilities</v>
          </cell>
          <cell r="E320">
            <v>8467157.9499999993</v>
          </cell>
          <cell r="F320">
            <v>1.5558488489044899</v>
          </cell>
          <cell r="G320">
            <v>13173617.949999999</v>
          </cell>
          <cell r="I320">
            <v>11175296.949999999</v>
          </cell>
          <cell r="J320">
            <v>1998321</v>
          </cell>
        </row>
        <row r="321">
          <cell r="C321" t="str">
            <v>T18</v>
          </cell>
          <cell r="D321" t="str">
            <v>Total MUDFA / Utilities</v>
          </cell>
          <cell r="E321">
            <v>65746987.950000003</v>
          </cell>
          <cell r="F321">
            <v>1.0715844200129627</v>
          </cell>
          <cell r="G321">
            <v>70453447.950000003</v>
          </cell>
          <cell r="I321">
            <v>68455126.950000003</v>
          </cell>
          <cell r="J321">
            <v>1998321</v>
          </cell>
        </row>
        <row r="322">
          <cell r="C322" t="str">
            <v>T19.01.01</v>
          </cell>
          <cell r="D322" t="str">
            <v>Prelims</v>
          </cell>
          <cell r="E322">
            <v>98107466.580834508</v>
          </cell>
          <cell r="F322">
            <v>0.81635253583617517</v>
          </cell>
          <cell r="G322">
            <v>80090279.127727062</v>
          </cell>
          <cell r="I322">
            <v>35312534</v>
          </cell>
          <cell r="J322">
            <v>44777745.127727062</v>
          </cell>
        </row>
        <row r="323">
          <cell r="C323" t="str">
            <v>T19.01.02</v>
          </cell>
          <cell r="D323" t="str">
            <v>Infraco early mobilisation</v>
          </cell>
          <cell r="E323">
            <v>3.6999989748001129E-4</v>
          </cell>
          <cell r="F323">
            <v>0.45945930968587628</v>
          </cell>
          <cell r="G323">
            <v>1.6999989748001099E-4</v>
          </cell>
          <cell r="I323">
            <v>8537745</v>
          </cell>
          <cell r="J323">
            <v>-8537744.9998300001</v>
          </cell>
        </row>
        <row r="324">
          <cell r="C324" t="str">
            <v>T19.01.03</v>
          </cell>
          <cell r="D324" t="str">
            <v>Advanced purchases</v>
          </cell>
          <cell r="E324">
            <v>3.6999989748001129E-4</v>
          </cell>
          <cell r="F324">
            <v>0.45945930968587628</v>
          </cell>
          <cell r="G324">
            <v>1.6999989748001099E-4</v>
          </cell>
          <cell r="I324">
            <v>18000000</v>
          </cell>
          <cell r="J324">
            <v>-17999999.99983</v>
          </cell>
        </row>
        <row r="325">
          <cell r="C325" t="str">
            <v>T19.01.04</v>
          </cell>
          <cell r="D325" t="str">
            <v>Transfer to / from MUDFA</v>
          </cell>
          <cell r="E325">
            <v>9.9999999747378744E-5</v>
          </cell>
          <cell r="F325">
            <v>1</v>
          </cell>
          <cell r="G325">
            <v>9.9999999747378744E-5</v>
          </cell>
          <cell r="I325">
            <v>0</v>
          </cell>
          <cell r="J325">
            <v>9.9999999747378744E-5</v>
          </cell>
        </row>
        <row r="326">
          <cell r="C326" t="str">
            <v>T19.01.05</v>
          </cell>
          <cell r="D326" t="str">
            <v>Section 1a</v>
          </cell>
          <cell r="E326">
            <v>15431639.426748237</v>
          </cell>
          <cell r="F326">
            <v>0.10067081967371744</v>
          </cell>
          <cell r="G326">
            <v>1553515.79</v>
          </cell>
          <cell r="I326">
            <v>1748177</v>
          </cell>
          <cell r="J326">
            <v>-194661.20999999996</v>
          </cell>
        </row>
        <row r="327">
          <cell r="C327" t="str">
            <v>T19.01.06</v>
          </cell>
          <cell r="D327" t="str">
            <v>Section 1b</v>
          </cell>
          <cell r="E327">
            <v>6707482.9696592689</v>
          </cell>
          <cell r="F327">
            <v>1.6083288004341827E-2</v>
          </cell>
          <cell r="G327">
            <v>107878.38038524802</v>
          </cell>
          <cell r="I327">
            <v>89899</v>
          </cell>
          <cell r="J327">
            <v>17979.38038524802</v>
          </cell>
        </row>
        <row r="328">
          <cell r="C328" t="str">
            <v>T19.01.07</v>
          </cell>
          <cell r="D328" t="str">
            <v>Section 1c</v>
          </cell>
          <cell r="E328">
            <v>9815691.266338028</v>
          </cell>
          <cell r="F328">
            <v>1.5374227439031912E-2</v>
          </cell>
          <cell r="G328">
            <v>150908.67000000001</v>
          </cell>
          <cell r="I328">
            <v>150909</v>
          </cell>
          <cell r="J328">
            <v>-0.32999999998719431</v>
          </cell>
        </row>
        <row r="329">
          <cell r="C329" t="str">
            <v>T19.01.08</v>
          </cell>
          <cell r="D329" t="str">
            <v>Section 1d</v>
          </cell>
          <cell r="E329">
            <v>6112234.9182011066</v>
          </cell>
          <cell r="F329">
            <v>0.3611645568008936</v>
          </cell>
          <cell r="G329">
            <v>2207522.6152950488</v>
          </cell>
          <cell r="I329">
            <v>2175744</v>
          </cell>
          <cell r="J329">
            <v>31778.615295048803</v>
          </cell>
        </row>
        <row r="330">
          <cell r="C330" t="str">
            <v>T19.01.09</v>
          </cell>
          <cell r="D330" t="str">
            <v>Section 2</v>
          </cell>
          <cell r="E330">
            <v>6686825.2007526523</v>
          </cell>
          <cell r="F330">
            <v>0.12769859991313776</v>
          </cell>
          <cell r="G330">
            <v>853898.21600000001</v>
          </cell>
          <cell r="I330">
            <v>853899</v>
          </cell>
          <cell r="J330">
            <v>-0.78399999998509884</v>
          </cell>
        </row>
        <row r="331">
          <cell r="C331" t="str">
            <v>T19.01.10</v>
          </cell>
          <cell r="D331" t="str">
            <v>Section 3a</v>
          </cell>
          <cell r="E331">
            <v>0</v>
          </cell>
          <cell r="F331" t="str">
            <v/>
          </cell>
          <cell r="G331">
            <v>0</v>
          </cell>
          <cell r="I331">
            <v>0</v>
          </cell>
          <cell r="J331">
            <v>0</v>
          </cell>
        </row>
        <row r="332">
          <cell r="C332" t="str">
            <v>T19.01.11</v>
          </cell>
          <cell r="D332" t="str">
            <v>Section 3b</v>
          </cell>
          <cell r="E332">
            <v>1.0000000000000001E-5</v>
          </cell>
          <cell r="F332">
            <v>1</v>
          </cell>
          <cell r="G332">
            <v>1.0000000000000001E-5</v>
          </cell>
          <cell r="I332">
            <v>0</v>
          </cell>
          <cell r="J332">
            <v>1.0000000000000001E-5</v>
          </cell>
        </row>
        <row r="333">
          <cell r="C333" t="str">
            <v>T19.01.12</v>
          </cell>
          <cell r="D333" t="str">
            <v>Section 3c</v>
          </cell>
          <cell r="E333">
            <v>1.0000000000000001E-5</v>
          </cell>
          <cell r="F333">
            <v>1</v>
          </cell>
          <cell r="G333">
            <v>1.0000000000000001E-5</v>
          </cell>
          <cell r="I333">
            <v>0</v>
          </cell>
          <cell r="J333">
            <v>1.0000000000000001E-5</v>
          </cell>
        </row>
        <row r="334">
          <cell r="C334" t="str">
            <v>T19.01.13</v>
          </cell>
          <cell r="D334" t="str">
            <v>Section 4a</v>
          </cell>
          <cell r="E334">
            <v>1.0000000000000001E-5</v>
          </cell>
          <cell r="F334">
            <v>1</v>
          </cell>
          <cell r="G334">
            <v>1.0000000000000001E-5</v>
          </cell>
          <cell r="I334">
            <v>0</v>
          </cell>
          <cell r="J334">
            <v>1.0000000000000001E-5</v>
          </cell>
        </row>
        <row r="335">
          <cell r="C335" t="str">
            <v>T19.01.14</v>
          </cell>
          <cell r="D335" t="str">
            <v>Section 4b</v>
          </cell>
          <cell r="E335">
            <v>1.0000000000000001E-5</v>
          </cell>
          <cell r="F335">
            <v>1</v>
          </cell>
          <cell r="G335">
            <v>1.0000000000000001E-5</v>
          </cell>
          <cell r="I335">
            <v>0</v>
          </cell>
          <cell r="J335">
            <v>1.0000000000000001E-5</v>
          </cell>
        </row>
        <row r="336">
          <cell r="C336" t="str">
            <v>T19.01.15</v>
          </cell>
          <cell r="D336" t="str">
            <v>Section 5a</v>
          </cell>
          <cell r="E336">
            <v>17844648.711663634</v>
          </cell>
          <cell r="F336">
            <v>1.4450837661009868E-2</v>
          </cell>
          <cell r="G336">
            <v>257870.12165000004</v>
          </cell>
          <cell r="I336">
            <v>209534</v>
          </cell>
          <cell r="J336">
            <v>48336.121650000045</v>
          </cell>
        </row>
        <row r="337">
          <cell r="C337" t="str">
            <v>T19.01.16</v>
          </cell>
          <cell r="D337" t="str">
            <v>Section 5b</v>
          </cell>
          <cell r="E337">
            <v>20041712.203158084</v>
          </cell>
          <cell r="F337">
            <v>0.27717756700871266</v>
          </cell>
          <cell r="G337">
            <v>5555113.0271601835</v>
          </cell>
          <cell r="I337">
            <v>5092985</v>
          </cell>
          <cell r="J337">
            <v>462128.02716018353</v>
          </cell>
        </row>
        <row r="338">
          <cell r="C338" t="str">
            <v>T19.01.17</v>
          </cell>
          <cell r="D338" t="str">
            <v>Section 5c</v>
          </cell>
          <cell r="E338">
            <v>11057008.801807558</v>
          </cell>
          <cell r="F338">
            <v>0.15770387284714296</v>
          </cell>
          <cell r="G338">
            <v>1743733.1101499998</v>
          </cell>
          <cell r="I338">
            <v>1678137</v>
          </cell>
          <cell r="J338">
            <v>65596.110149999848</v>
          </cell>
        </row>
        <row r="339">
          <cell r="C339" t="str">
            <v>T19.01.18</v>
          </cell>
          <cell r="D339" t="str">
            <v>Section 6</v>
          </cell>
          <cell r="E339">
            <v>12967064.86933996</v>
          </cell>
          <cell r="F339">
            <v>0.53946076230954232</v>
          </cell>
          <cell r="G339">
            <v>6995222.6993314205</v>
          </cell>
          <cell r="I339">
            <v>7318571</v>
          </cell>
          <cell r="J339">
            <v>-323348.30066857953</v>
          </cell>
        </row>
        <row r="340">
          <cell r="C340" t="str">
            <v>T19.01.19</v>
          </cell>
          <cell r="D340" t="str">
            <v>Section 7</v>
          </cell>
          <cell r="E340">
            <v>11129584.950460302</v>
          </cell>
          <cell r="F340">
            <v>0.11589878295027091</v>
          </cell>
          <cell r="G340">
            <v>1289905.3505000002</v>
          </cell>
          <cell r="I340">
            <v>1281425</v>
          </cell>
          <cell r="J340">
            <v>8480.3505000001751</v>
          </cell>
        </row>
        <row r="341">
          <cell r="C341" t="str">
            <v>T19.01.20</v>
          </cell>
          <cell r="D341" t="str">
            <v>Unallocated to section</v>
          </cell>
          <cell r="E341">
            <v>0</v>
          </cell>
          <cell r="F341" t="str">
            <v/>
          </cell>
          <cell r="G341">
            <v>0</v>
          </cell>
          <cell r="I341">
            <v>18240000</v>
          </cell>
          <cell r="J341">
            <v>-18240000</v>
          </cell>
        </row>
        <row r="342">
          <cell r="C342" t="str">
            <v>T19.01.21</v>
          </cell>
          <cell r="D342" t="str">
            <v>NR Immunisation</v>
          </cell>
          <cell r="E342">
            <v>2999995.1025641025</v>
          </cell>
          <cell r="F342">
            <v>0.24530643464554719</v>
          </cell>
          <cell r="G342">
            <v>735918.10256410262</v>
          </cell>
          <cell r="I342">
            <v>476943</v>
          </cell>
          <cell r="J342">
            <v>258975.10256410262</v>
          </cell>
        </row>
        <row r="343">
          <cell r="C343" t="str">
            <v>T19.01.22</v>
          </cell>
          <cell r="D343" t="str">
            <v>MOV4</v>
          </cell>
          <cell r="E343">
            <v>0</v>
          </cell>
          <cell r="F343" t="str">
            <v/>
          </cell>
          <cell r="G343">
            <v>36000000</v>
          </cell>
          <cell r="I343">
            <v>27000000</v>
          </cell>
          <cell r="J343">
            <v>9000000</v>
          </cell>
        </row>
        <row r="344">
          <cell r="C344" t="str">
            <v>T19.01.23</v>
          </cell>
          <cell r="D344">
            <v>0</v>
          </cell>
          <cell r="E344">
            <v>0</v>
          </cell>
          <cell r="F344" t="str">
            <v/>
          </cell>
          <cell r="G344">
            <v>0</v>
          </cell>
          <cell r="I344">
            <v>0</v>
          </cell>
          <cell r="J344">
            <v>0</v>
          </cell>
        </row>
        <row r="345">
          <cell r="C345" t="str">
            <v>T19.01.24</v>
          </cell>
          <cell r="D345" t="str">
            <v>Report adjustment</v>
          </cell>
          <cell r="E345">
            <v>0</v>
          </cell>
          <cell r="F345" t="str">
            <v/>
          </cell>
          <cell r="G345">
            <v>0</v>
          </cell>
          <cell r="I345">
            <v>0</v>
          </cell>
          <cell r="J345">
            <v>0</v>
          </cell>
        </row>
        <row r="346">
          <cell r="C346" t="str">
            <v>T19.01.05-24</v>
          </cell>
          <cell r="D346" t="str">
            <v>Subtotal Construction</v>
          </cell>
          <cell r="E346">
            <v>218901355.00240749</v>
          </cell>
          <cell r="F346">
            <v>0.62832760998546733</v>
          </cell>
          <cell r="G346">
            <v>137541765.21124303</v>
          </cell>
          <cell r="I346">
            <v>128166502</v>
          </cell>
          <cell r="J346">
            <v>9375263.2112430613</v>
          </cell>
        </row>
        <row r="347">
          <cell r="C347" t="str">
            <v>T19.01.25</v>
          </cell>
          <cell r="D347" t="str">
            <v>Testing and commissioning</v>
          </cell>
          <cell r="E347">
            <v>0</v>
          </cell>
          <cell r="F347" t="str">
            <v/>
          </cell>
          <cell r="G347">
            <v>0</v>
          </cell>
          <cell r="I347">
            <v>0</v>
          </cell>
          <cell r="J347">
            <v>0</v>
          </cell>
        </row>
        <row r="348">
          <cell r="C348" t="str">
            <v>T19.01.35</v>
          </cell>
          <cell r="D348" t="str">
            <v>Variations - Prelims</v>
          </cell>
          <cell r="E348">
            <v>3738732</v>
          </cell>
          <cell r="F348">
            <v>5.7434445689073195E-2</v>
          </cell>
          <cell r="G348">
            <v>214732</v>
          </cell>
          <cell r="I348">
            <v>203845</v>
          </cell>
          <cell r="J348">
            <v>10887</v>
          </cell>
        </row>
        <row r="349">
          <cell r="C349" t="str">
            <v>T19.01.36</v>
          </cell>
          <cell r="D349" t="str">
            <v>Variations - Section 1a</v>
          </cell>
          <cell r="E349">
            <v>486371.23999999993</v>
          </cell>
          <cell r="F349">
            <v>0.48945844330762645</v>
          </cell>
          <cell r="G349">
            <v>238058.50999999995</v>
          </cell>
          <cell r="I349">
            <v>228259</v>
          </cell>
          <cell r="J349">
            <v>9799.5099999999511</v>
          </cell>
        </row>
        <row r="350">
          <cell r="C350" t="str">
            <v>T19.01.37</v>
          </cell>
          <cell r="D350" t="str">
            <v>Variations - Section 1b</v>
          </cell>
          <cell r="E350">
            <v>518049</v>
          </cell>
          <cell r="F350">
            <v>0.72850444649058299</v>
          </cell>
          <cell r="G350">
            <v>377401</v>
          </cell>
          <cell r="I350">
            <v>238339</v>
          </cell>
          <cell r="J350">
            <v>139062</v>
          </cell>
        </row>
        <row r="351">
          <cell r="C351" t="str">
            <v>T19.01.38</v>
          </cell>
          <cell r="D351" t="str">
            <v>Variations - Section 1c</v>
          </cell>
          <cell r="E351">
            <v>941965</v>
          </cell>
          <cell r="F351">
            <v>0.44401968225995658</v>
          </cell>
          <cell r="G351">
            <v>418251</v>
          </cell>
          <cell r="I351">
            <v>134688</v>
          </cell>
          <cell r="J351">
            <v>283563</v>
          </cell>
        </row>
        <row r="352">
          <cell r="C352" t="str">
            <v>T19.01.39</v>
          </cell>
          <cell r="D352" t="str">
            <v>Variations - Section 1d</v>
          </cell>
          <cell r="E352">
            <v>10366338</v>
          </cell>
          <cell r="F352">
            <v>0.97995087561296956</v>
          </cell>
          <cell r="G352">
            <v>10158502</v>
          </cell>
          <cell r="I352">
            <v>10360577.75</v>
          </cell>
          <cell r="J352">
            <v>-202075.75</v>
          </cell>
        </row>
        <row r="353">
          <cell r="C353" t="str">
            <v>T19.01.40</v>
          </cell>
          <cell r="D353" t="str">
            <v>Variations - Section 2</v>
          </cell>
          <cell r="E353">
            <v>972518.45</v>
          </cell>
          <cell r="F353">
            <v>0.41110788180933744</v>
          </cell>
          <cell r="G353">
            <v>399810</v>
          </cell>
          <cell r="I353">
            <v>342609</v>
          </cell>
          <cell r="J353">
            <v>57201</v>
          </cell>
        </row>
        <row r="354">
          <cell r="C354" t="str">
            <v>T19.01.41</v>
          </cell>
          <cell r="D354" t="str">
            <v>Variations - Section 3a</v>
          </cell>
          <cell r="E354">
            <v>0</v>
          </cell>
          <cell r="F354" t="str">
            <v/>
          </cell>
          <cell r="G354">
            <v>0</v>
          </cell>
          <cell r="I354">
            <v>0</v>
          </cell>
          <cell r="J354">
            <v>0</v>
          </cell>
        </row>
        <row r="355">
          <cell r="C355" t="str">
            <v>T19.01.42</v>
          </cell>
          <cell r="D355" t="str">
            <v>Variations - Section 3b</v>
          </cell>
          <cell r="E355">
            <v>0</v>
          </cell>
          <cell r="F355" t="str">
            <v/>
          </cell>
          <cell r="G355">
            <v>0</v>
          </cell>
          <cell r="I355">
            <v>0</v>
          </cell>
          <cell r="J355">
            <v>0</v>
          </cell>
        </row>
        <row r="356">
          <cell r="C356" t="str">
            <v>T19.01.43</v>
          </cell>
          <cell r="D356" t="str">
            <v>Variations - Section 3c</v>
          </cell>
          <cell r="E356">
            <v>0</v>
          </cell>
          <cell r="F356" t="str">
            <v/>
          </cell>
          <cell r="G356">
            <v>0</v>
          </cell>
          <cell r="I356">
            <v>0</v>
          </cell>
          <cell r="J356">
            <v>0</v>
          </cell>
        </row>
        <row r="357">
          <cell r="C357" t="str">
            <v>T19.01.44</v>
          </cell>
          <cell r="D357" t="str">
            <v>Variations - Section 4a</v>
          </cell>
          <cell r="E357">
            <v>0</v>
          </cell>
          <cell r="F357" t="str">
            <v/>
          </cell>
          <cell r="G357">
            <v>0</v>
          </cell>
          <cell r="I357">
            <v>0</v>
          </cell>
          <cell r="J357">
            <v>0</v>
          </cell>
        </row>
        <row r="358">
          <cell r="C358" t="str">
            <v>T19.01.45</v>
          </cell>
          <cell r="D358" t="str">
            <v>Variations - Section 4b</v>
          </cell>
          <cell r="E358">
            <v>0</v>
          </cell>
          <cell r="F358" t="str">
            <v/>
          </cell>
          <cell r="G358">
            <v>0</v>
          </cell>
          <cell r="I358">
            <v>0</v>
          </cell>
          <cell r="J358">
            <v>0</v>
          </cell>
        </row>
        <row r="359">
          <cell r="C359" t="str">
            <v>T19.01.46</v>
          </cell>
          <cell r="D359" t="str">
            <v>Variations - Section 5a</v>
          </cell>
          <cell r="E359">
            <v>6707601</v>
          </cell>
          <cell r="F359">
            <v>0.20527726679031744</v>
          </cell>
          <cell r="G359">
            <v>1376918</v>
          </cell>
          <cell r="I359">
            <v>1131441</v>
          </cell>
          <cell r="J359">
            <v>245477</v>
          </cell>
        </row>
        <row r="360">
          <cell r="C360" t="str">
            <v>T19.01.47</v>
          </cell>
          <cell r="D360" t="str">
            <v>Variations - Section 5b</v>
          </cell>
          <cell r="E360">
            <v>5399679</v>
          </cell>
          <cell r="F360">
            <v>0.3471285978296117</v>
          </cell>
          <cell r="G360">
            <v>1874383</v>
          </cell>
          <cell r="I360">
            <v>1677856</v>
          </cell>
          <cell r="J360">
            <v>196527</v>
          </cell>
        </row>
        <row r="361">
          <cell r="C361" t="str">
            <v>T19.01.48</v>
          </cell>
          <cell r="D361" t="str">
            <v>Variations - Section 5c</v>
          </cell>
          <cell r="E361">
            <v>3596404.82</v>
          </cell>
          <cell r="F361">
            <v>0.51893724800424446</v>
          </cell>
          <cell r="G361">
            <v>1866308.42</v>
          </cell>
          <cell r="I361">
            <v>1471584</v>
          </cell>
          <cell r="J361">
            <v>394724.41999999993</v>
          </cell>
        </row>
        <row r="362">
          <cell r="C362" t="str">
            <v>T19.01.49</v>
          </cell>
          <cell r="D362" t="str">
            <v>Variations - Section 6</v>
          </cell>
          <cell r="E362">
            <v>3223669</v>
          </cell>
          <cell r="F362">
            <v>0.79225348508174998</v>
          </cell>
          <cell r="G362">
            <v>2553963</v>
          </cell>
          <cell r="I362">
            <v>2239808</v>
          </cell>
          <cell r="J362">
            <v>314155</v>
          </cell>
        </row>
        <row r="363">
          <cell r="C363" t="str">
            <v>T19.01.50</v>
          </cell>
          <cell r="D363" t="str">
            <v>Variations - Section 7</v>
          </cell>
          <cell r="E363">
            <v>9763381.3599999994</v>
          </cell>
          <cell r="F363">
            <v>0.42217899701092904</v>
          </cell>
          <cell r="G363">
            <v>4121894.55</v>
          </cell>
          <cell r="I363">
            <v>3075419</v>
          </cell>
          <cell r="J363">
            <v>1046475.5499999998</v>
          </cell>
        </row>
        <row r="364">
          <cell r="C364" t="str">
            <v>T19.01.27</v>
          </cell>
          <cell r="D364" t="str">
            <v>Variations - Unallocated to section</v>
          </cell>
          <cell r="E364">
            <v>-60485036.794987589</v>
          </cell>
          <cell r="F364">
            <v>-4.3679811404511555E-2</v>
          </cell>
          <cell r="G364">
            <v>2641975</v>
          </cell>
          <cell r="I364">
            <v>1403111</v>
          </cell>
          <cell r="J364">
            <v>1238864</v>
          </cell>
        </row>
        <row r="365">
          <cell r="C365" t="str">
            <v>T19.01.51</v>
          </cell>
          <cell r="D365" t="str">
            <v>Variations - NR Immunisation</v>
          </cell>
          <cell r="E365">
            <v>0</v>
          </cell>
          <cell r="F365" t="str">
            <v/>
          </cell>
          <cell r="G365">
            <v>0</v>
          </cell>
          <cell r="I365">
            <v>0</v>
          </cell>
          <cell r="J365">
            <v>0</v>
          </cell>
        </row>
        <row r="366">
          <cell r="C366" t="str">
            <v>T19.01.52</v>
          </cell>
          <cell r="D366" t="str">
            <v>Variations - Princes Street</v>
          </cell>
          <cell r="E366">
            <v>346687.82</v>
          </cell>
          <cell r="F366">
            <v>0.90515438356040312</v>
          </cell>
          <cell r="G366">
            <v>313806</v>
          </cell>
          <cell r="I366">
            <v>313806</v>
          </cell>
          <cell r="J366">
            <v>0</v>
          </cell>
        </row>
        <row r="367">
          <cell r="C367" t="str">
            <v>T19.01.53</v>
          </cell>
          <cell r="D367" t="str">
            <v>Variations - Line 1b</v>
          </cell>
          <cell r="E367">
            <v>3200000</v>
          </cell>
          <cell r="F367">
            <v>1</v>
          </cell>
          <cell r="G367">
            <v>3200000</v>
          </cell>
          <cell r="I367">
            <v>3200000</v>
          </cell>
          <cell r="J367">
            <v>0</v>
          </cell>
        </row>
        <row r="368">
          <cell r="C368" t="str">
            <v>T19.01.27, 35-54</v>
          </cell>
          <cell r="D368" t="str">
            <v>Subtotal Variations / Changes</v>
          </cell>
          <cell r="E368">
            <v>-11223640.104987584</v>
          </cell>
          <cell r="F368">
            <v>-2.6511900062420004</v>
          </cell>
          <cell r="G368">
            <v>29756002.48</v>
          </cell>
          <cell r="I368">
            <v>26021342.75</v>
          </cell>
          <cell r="J368">
            <v>3734659.7299999995</v>
          </cell>
        </row>
        <row r="369">
          <cell r="C369" t="str">
            <v>T19.01.28</v>
          </cell>
          <cell r="D369" t="str">
            <v>Infraco contingency</v>
          </cell>
          <cell r="E369">
            <v>434967.5416815611</v>
          </cell>
          <cell r="F369">
            <v>0.95401955759116863</v>
          </cell>
          <cell r="G369">
            <v>414967.5416815611</v>
          </cell>
          <cell r="I369">
            <v>415418</v>
          </cell>
          <cell r="J369">
            <v>-450.45831843890483</v>
          </cell>
        </row>
        <row r="370">
          <cell r="C370" t="str">
            <v>T19.01.91</v>
          </cell>
          <cell r="D370">
            <v>0</v>
          </cell>
          <cell r="E370">
            <v>0</v>
          </cell>
          <cell r="F370" t="str">
            <v/>
          </cell>
          <cell r="G370">
            <v>0</v>
          </cell>
          <cell r="I370">
            <v>0</v>
          </cell>
          <cell r="J370">
            <v>0</v>
          </cell>
        </row>
        <row r="371">
          <cell r="C371" t="str">
            <v>T19.01.92</v>
          </cell>
          <cell r="D371">
            <v>0</v>
          </cell>
          <cell r="E371">
            <v>0</v>
          </cell>
          <cell r="F371" t="str">
            <v/>
          </cell>
          <cell r="G371">
            <v>0</v>
          </cell>
          <cell r="I371">
            <v>0</v>
          </cell>
          <cell r="J371">
            <v>0</v>
          </cell>
        </row>
        <row r="372">
          <cell r="C372" t="str">
            <v>T19.01.93</v>
          </cell>
          <cell r="D372">
            <v>0</v>
          </cell>
          <cell r="E372">
            <v>0</v>
          </cell>
          <cell r="F372" t="str">
            <v/>
          </cell>
          <cell r="G372">
            <v>0</v>
          </cell>
          <cell r="I372">
            <v>0</v>
          </cell>
          <cell r="J372">
            <v>0</v>
          </cell>
        </row>
        <row r="373">
          <cell r="C373" t="str">
            <v>T19.01.94</v>
          </cell>
          <cell r="D373">
            <v>0</v>
          </cell>
          <cell r="E373">
            <v>0</v>
          </cell>
          <cell r="F373" t="str">
            <v/>
          </cell>
          <cell r="G373">
            <v>0</v>
          </cell>
          <cell r="I373">
            <v>0</v>
          </cell>
          <cell r="J373">
            <v>0</v>
          </cell>
        </row>
        <row r="374">
          <cell r="C374" t="str">
            <v>T19.01.95</v>
          </cell>
          <cell r="D374">
            <v>0</v>
          </cell>
          <cell r="E374">
            <v>0</v>
          </cell>
          <cell r="F374" t="str">
            <v/>
          </cell>
          <cell r="G374">
            <v>0</v>
          </cell>
          <cell r="I374">
            <v>0</v>
          </cell>
          <cell r="J374">
            <v>0</v>
          </cell>
        </row>
        <row r="375">
          <cell r="C375" t="str">
            <v>T19.01.96</v>
          </cell>
          <cell r="D375">
            <v>0</v>
          </cell>
          <cell r="E375">
            <v>0</v>
          </cell>
          <cell r="F375" t="str">
            <v/>
          </cell>
          <cell r="G375">
            <v>0</v>
          </cell>
          <cell r="I375">
            <v>0</v>
          </cell>
          <cell r="J375">
            <v>0</v>
          </cell>
        </row>
        <row r="376">
          <cell r="C376" t="str">
            <v>T19.01.54</v>
          </cell>
          <cell r="D376" t="str">
            <v>Network Rail Compliant Ballast</v>
          </cell>
          <cell r="E376">
            <v>0</v>
          </cell>
          <cell r="F376" t="str">
            <v/>
          </cell>
          <cell r="G376">
            <v>0</v>
          </cell>
          <cell r="I376">
            <v>0</v>
          </cell>
          <cell r="J376">
            <v>0</v>
          </cell>
        </row>
        <row r="377">
          <cell r="C377" t="str">
            <v>T19.01.55</v>
          </cell>
          <cell r="D377" t="str">
            <v>Allowance for demolition of existing Leith Walk substation (if required)</v>
          </cell>
          <cell r="E377">
            <v>200000</v>
          </cell>
          <cell r="F377">
            <v>0</v>
          </cell>
          <cell r="G377">
            <v>0</v>
          </cell>
          <cell r="I377">
            <v>0</v>
          </cell>
          <cell r="J377">
            <v>0</v>
          </cell>
        </row>
        <row r="378">
          <cell r="C378" t="str">
            <v>T19.01.56</v>
          </cell>
          <cell r="D378" t="str">
            <v>Accommodation Works</v>
          </cell>
          <cell r="E378">
            <v>1000000</v>
          </cell>
          <cell r="F378">
            <v>0.49</v>
          </cell>
          <cell r="G378">
            <v>490000</v>
          </cell>
          <cell r="I378">
            <v>203680</v>
          </cell>
          <cell r="J378">
            <v>286320</v>
          </cell>
        </row>
        <row r="379">
          <cell r="C379" t="str">
            <v>T19.01.57</v>
          </cell>
          <cell r="D379" t="str">
            <v>PICOPS / COSS / Possession Protection Staff support when undertaking works adjacent or over the railway</v>
          </cell>
          <cell r="E379">
            <v>450000</v>
          </cell>
          <cell r="F379">
            <v>0.17777777777777778</v>
          </cell>
          <cell r="G379">
            <v>80000</v>
          </cell>
          <cell r="I379">
            <v>55000</v>
          </cell>
          <cell r="J379">
            <v>25000</v>
          </cell>
        </row>
        <row r="380">
          <cell r="C380" t="str">
            <v>T19.01.58</v>
          </cell>
          <cell r="D380" t="str">
            <v>Additional Crew Relief Facilities at Haymarket</v>
          </cell>
          <cell r="E380">
            <v>140401</v>
          </cell>
          <cell r="F380">
            <v>0</v>
          </cell>
          <cell r="G380">
            <v>0</v>
          </cell>
          <cell r="I380">
            <v>0</v>
          </cell>
          <cell r="J380">
            <v>0</v>
          </cell>
        </row>
        <row r="381">
          <cell r="C381" t="str">
            <v>T19.01.59</v>
          </cell>
          <cell r="D381" t="str">
            <v>RBS requirement for enhancement of Gogarburn Tramstop</v>
          </cell>
          <cell r="E381">
            <v>0</v>
          </cell>
          <cell r="F381" t="str">
            <v/>
          </cell>
          <cell r="G381">
            <v>0</v>
          </cell>
          <cell r="I381">
            <v>0</v>
          </cell>
          <cell r="J381">
            <v>0</v>
          </cell>
        </row>
        <row r="382">
          <cell r="C382" t="str">
            <v>T19.01.60</v>
          </cell>
          <cell r="D382" t="str">
            <v>Pumped surface water outfall at A8 underpass (by depot)</v>
          </cell>
          <cell r="E382">
            <v>100000</v>
          </cell>
          <cell r="F382">
            <v>0.5</v>
          </cell>
          <cell r="G382">
            <v>50000</v>
          </cell>
          <cell r="I382">
            <v>0</v>
          </cell>
          <cell r="J382">
            <v>50000</v>
          </cell>
        </row>
        <row r="383">
          <cell r="C383" t="str">
            <v>T19.01.61</v>
          </cell>
          <cell r="D383" t="str">
            <v>Relocation of Ancient Monuments</v>
          </cell>
          <cell r="E383">
            <v>0</v>
          </cell>
          <cell r="F383" t="str">
            <v/>
          </cell>
          <cell r="G383">
            <v>0</v>
          </cell>
          <cell r="I383">
            <v>0</v>
          </cell>
          <cell r="J383">
            <v>0</v>
          </cell>
        </row>
        <row r="384">
          <cell r="C384" t="str">
            <v>T19.01.62</v>
          </cell>
          <cell r="D384" t="str">
            <v>Extra over for revised alignment to Picardy Pl, York Pl and London Rd junctions (see also next item)</v>
          </cell>
          <cell r="E384">
            <v>2950000</v>
          </cell>
          <cell r="F384">
            <v>0</v>
          </cell>
          <cell r="G384">
            <v>0</v>
          </cell>
          <cell r="I384">
            <v>0</v>
          </cell>
          <cell r="J384">
            <v>0</v>
          </cell>
        </row>
        <row r="385">
          <cell r="C385" t="str">
            <v>T19.01.63</v>
          </cell>
          <cell r="D385" t="str">
            <v xml:space="preserve">Extra over for major utility diversions Picardy Pl, York Pl and London Rd junctions </v>
          </cell>
          <cell r="E385">
            <v>1000000</v>
          </cell>
          <cell r="F385">
            <v>0</v>
          </cell>
          <cell r="G385">
            <v>0</v>
          </cell>
          <cell r="I385">
            <v>0</v>
          </cell>
          <cell r="J385">
            <v>0</v>
          </cell>
        </row>
        <row r="386">
          <cell r="C386" t="str">
            <v>T19.01.64</v>
          </cell>
          <cell r="D386" t="str">
            <v>Extra over for shell grip at junctions</v>
          </cell>
          <cell r="E386">
            <v>800000</v>
          </cell>
          <cell r="F386">
            <v>0.11569749999999999</v>
          </cell>
          <cell r="G386">
            <v>92558</v>
          </cell>
          <cell r="I386">
            <v>74311.23</v>
          </cell>
          <cell r="J386">
            <v>18246.770000000004</v>
          </cell>
        </row>
        <row r="387">
          <cell r="C387" t="str">
            <v>T19.01.65</v>
          </cell>
          <cell r="D387" t="str">
            <v>Allowance for SP connections to new street lights and new traffic signals</v>
          </cell>
          <cell r="E387">
            <v>115287</v>
          </cell>
          <cell r="F387">
            <v>0.13259951252092603</v>
          </cell>
          <cell r="G387">
            <v>15287</v>
          </cell>
          <cell r="I387">
            <v>0</v>
          </cell>
          <cell r="J387">
            <v>15287</v>
          </cell>
        </row>
        <row r="388">
          <cell r="C388" t="str">
            <v>T19.01.66</v>
          </cell>
          <cell r="D388" t="str">
            <v xml:space="preserve">UTC associated with the delivery of the alignment </v>
          </cell>
          <cell r="E388">
            <v>4213950</v>
          </cell>
          <cell r="F388">
            <v>0.12663652867262307</v>
          </cell>
          <cell r="G388">
            <v>533640</v>
          </cell>
          <cell r="I388">
            <v>533640</v>
          </cell>
          <cell r="J388">
            <v>0</v>
          </cell>
        </row>
        <row r="389">
          <cell r="C389" t="str">
            <v>T19.01.67</v>
          </cell>
          <cell r="D389" t="str">
            <v>Various FP requirements</v>
          </cell>
          <cell r="E389">
            <v>0</v>
          </cell>
          <cell r="F389" t="str">
            <v/>
          </cell>
          <cell r="G389">
            <v>0</v>
          </cell>
          <cell r="I389">
            <v>0</v>
          </cell>
          <cell r="J389">
            <v>0</v>
          </cell>
        </row>
        <row r="390">
          <cell r="C390" t="str">
            <v>T19.01.68</v>
          </cell>
          <cell r="D390" t="str">
            <v>FP requirements at Ocean Terminal amendments</v>
          </cell>
          <cell r="E390">
            <v>0</v>
          </cell>
          <cell r="F390" t="str">
            <v/>
          </cell>
          <cell r="G390">
            <v>0</v>
          </cell>
          <cell r="I390">
            <v>0</v>
          </cell>
          <cell r="J390">
            <v>0</v>
          </cell>
        </row>
        <row r="391">
          <cell r="C391" t="str">
            <v>T19.01.69</v>
          </cell>
          <cell r="D391" t="str">
            <v>Allowance for minor utility diversions</v>
          </cell>
          <cell r="E391">
            <v>750000</v>
          </cell>
          <cell r="F391">
            <v>0.32820266666666664</v>
          </cell>
          <cell r="G391">
            <v>246152</v>
          </cell>
          <cell r="I391">
            <v>236152.5</v>
          </cell>
          <cell r="J391">
            <v>9999.5</v>
          </cell>
        </row>
        <row r="392">
          <cell r="C392" t="str">
            <v>T19.01.70</v>
          </cell>
          <cell r="D392" t="str">
            <v>Archaeological Officer – impact on productivity</v>
          </cell>
          <cell r="E392">
            <v>405755</v>
          </cell>
          <cell r="F392">
            <v>0.29574496925484589</v>
          </cell>
          <cell r="G392">
            <v>120000</v>
          </cell>
          <cell r="I392">
            <v>0</v>
          </cell>
          <cell r="J392">
            <v>120000</v>
          </cell>
        </row>
        <row r="393">
          <cell r="C393" t="str">
            <v>T19.01.71</v>
          </cell>
          <cell r="D393" t="str">
            <v>UTC associated with the wider area impacts</v>
          </cell>
          <cell r="E393">
            <v>1991300</v>
          </cell>
          <cell r="F393">
            <v>0</v>
          </cell>
          <cell r="G393">
            <v>0</v>
          </cell>
          <cell r="I393">
            <v>0</v>
          </cell>
          <cell r="J393">
            <v>0</v>
          </cell>
        </row>
        <row r="394">
          <cell r="C394" t="str">
            <v>T19.01.72</v>
          </cell>
          <cell r="D394" t="str">
            <v>FP requirements for design and construction of by-pass road to adoptable standard</v>
          </cell>
          <cell r="E394">
            <v>0</v>
          </cell>
          <cell r="F394" t="str">
            <v/>
          </cell>
          <cell r="G394">
            <v>0</v>
          </cell>
          <cell r="I394">
            <v>0</v>
          </cell>
          <cell r="J394">
            <v>0</v>
          </cell>
        </row>
        <row r="395">
          <cell r="C395" t="str">
            <v>T19.01.73</v>
          </cell>
          <cell r="D395" t="str">
            <v>FP requirements for Lindsay Rd amendments</v>
          </cell>
          <cell r="E395">
            <v>0</v>
          </cell>
          <cell r="F395" t="str">
            <v/>
          </cell>
          <cell r="G395">
            <v>0</v>
          </cell>
          <cell r="I395">
            <v>0</v>
          </cell>
          <cell r="J395">
            <v>0</v>
          </cell>
        </row>
        <row r="396">
          <cell r="C396" t="str">
            <v>T19.01.74</v>
          </cell>
          <cell r="D396" t="str">
            <v>NR compliant ballast</v>
          </cell>
          <cell r="E396">
            <v>300000</v>
          </cell>
          <cell r="F396">
            <v>0</v>
          </cell>
          <cell r="G396">
            <v>0</v>
          </cell>
          <cell r="I396">
            <v>0</v>
          </cell>
          <cell r="J396">
            <v>0</v>
          </cell>
        </row>
        <row r="397">
          <cell r="C397" t="str">
            <v>T19.01.75</v>
          </cell>
          <cell r="D397" t="str">
            <v>SP connections to the depot and IPR</v>
          </cell>
          <cell r="E397">
            <v>1365045</v>
          </cell>
          <cell r="F397">
            <v>0.53018398660850008</v>
          </cell>
          <cell r="G397">
            <v>723725</v>
          </cell>
          <cell r="I397">
            <v>580652</v>
          </cell>
          <cell r="J397">
            <v>143073</v>
          </cell>
        </row>
        <row r="398">
          <cell r="C398" t="str">
            <v>T19.01.76</v>
          </cell>
          <cell r="D398" t="str">
            <v>SP connections to Phase 1a sub-stations</v>
          </cell>
          <cell r="E398">
            <v>400000</v>
          </cell>
          <cell r="F398">
            <v>1</v>
          </cell>
          <cell r="G398">
            <v>400000</v>
          </cell>
          <cell r="I398">
            <v>0</v>
          </cell>
          <cell r="J398">
            <v>400000</v>
          </cell>
        </row>
        <row r="399">
          <cell r="C399" t="str">
            <v>T19.01.77</v>
          </cell>
          <cell r="D399">
            <v>0</v>
          </cell>
          <cell r="E399">
            <v>0</v>
          </cell>
          <cell r="F399" t="str">
            <v/>
          </cell>
          <cell r="G399">
            <v>0</v>
          </cell>
          <cell r="I399">
            <v>0</v>
          </cell>
          <cell r="J399">
            <v>0</v>
          </cell>
        </row>
        <row r="400">
          <cell r="C400" t="str">
            <v>T19.01.78</v>
          </cell>
          <cell r="D400">
            <v>0</v>
          </cell>
          <cell r="E400">
            <v>0</v>
          </cell>
          <cell r="F400" t="str">
            <v/>
          </cell>
          <cell r="G400">
            <v>0</v>
          </cell>
          <cell r="I400">
            <v>0</v>
          </cell>
          <cell r="J400">
            <v>0</v>
          </cell>
        </row>
        <row r="401">
          <cell r="C401" t="str">
            <v>T19.01.79</v>
          </cell>
          <cell r="D401">
            <v>0</v>
          </cell>
          <cell r="E401">
            <v>0</v>
          </cell>
          <cell r="F401" t="str">
            <v/>
          </cell>
          <cell r="G401">
            <v>0</v>
          </cell>
          <cell r="I401">
            <v>0</v>
          </cell>
          <cell r="J401">
            <v>0</v>
          </cell>
        </row>
        <row r="402">
          <cell r="C402" t="str">
            <v>T19.01.80</v>
          </cell>
          <cell r="D402">
            <v>0</v>
          </cell>
          <cell r="E402">
            <v>0</v>
          </cell>
          <cell r="F402" t="str">
            <v/>
          </cell>
          <cell r="G402">
            <v>0</v>
          </cell>
          <cell r="I402">
            <v>0</v>
          </cell>
          <cell r="J402">
            <v>0</v>
          </cell>
        </row>
        <row r="403">
          <cell r="C403" t="str">
            <v>T19.01.81</v>
          </cell>
          <cell r="D403">
            <v>0</v>
          </cell>
          <cell r="E403">
            <v>0</v>
          </cell>
          <cell r="F403" t="str">
            <v/>
          </cell>
          <cell r="G403">
            <v>0</v>
          </cell>
          <cell r="I403">
            <v>0</v>
          </cell>
          <cell r="J403">
            <v>0</v>
          </cell>
        </row>
        <row r="404">
          <cell r="C404" t="str">
            <v>T19.01.82</v>
          </cell>
          <cell r="D404">
            <v>0</v>
          </cell>
          <cell r="E404">
            <v>0</v>
          </cell>
          <cell r="F404" t="str">
            <v/>
          </cell>
          <cell r="G404">
            <v>0</v>
          </cell>
          <cell r="I404">
            <v>0</v>
          </cell>
          <cell r="J404">
            <v>0</v>
          </cell>
        </row>
        <row r="405">
          <cell r="C405" t="str">
            <v>T19.01.83</v>
          </cell>
          <cell r="D405">
            <v>0</v>
          </cell>
          <cell r="E405">
            <v>0</v>
          </cell>
          <cell r="F405" t="str">
            <v/>
          </cell>
          <cell r="G405">
            <v>0</v>
          </cell>
          <cell r="I405">
            <v>0</v>
          </cell>
          <cell r="J405">
            <v>0</v>
          </cell>
        </row>
        <row r="406">
          <cell r="C406" t="str">
            <v>T19.01.84</v>
          </cell>
          <cell r="D406">
            <v>0</v>
          </cell>
          <cell r="E406">
            <v>0</v>
          </cell>
          <cell r="F406" t="str">
            <v/>
          </cell>
          <cell r="G406">
            <v>0</v>
          </cell>
          <cell r="I406">
            <v>0</v>
          </cell>
          <cell r="J406">
            <v>0</v>
          </cell>
        </row>
        <row r="407">
          <cell r="C407" t="str">
            <v>T19.01.85</v>
          </cell>
          <cell r="D407">
            <v>0</v>
          </cell>
          <cell r="E407">
            <v>0</v>
          </cell>
          <cell r="F407" t="str">
            <v/>
          </cell>
          <cell r="G407">
            <v>0</v>
          </cell>
          <cell r="I407">
            <v>0</v>
          </cell>
          <cell r="J407">
            <v>0</v>
          </cell>
        </row>
        <row r="408">
          <cell r="C408" t="str">
            <v>T19.01.86</v>
          </cell>
          <cell r="D408">
            <v>0</v>
          </cell>
          <cell r="E408">
            <v>0</v>
          </cell>
          <cell r="F408" t="str">
            <v/>
          </cell>
          <cell r="G408">
            <v>0</v>
          </cell>
          <cell r="I408">
            <v>0</v>
          </cell>
          <cell r="J408">
            <v>0</v>
          </cell>
        </row>
        <row r="409">
          <cell r="C409" t="str">
            <v>T19.01.87</v>
          </cell>
          <cell r="D409">
            <v>0</v>
          </cell>
          <cell r="E409">
            <v>0</v>
          </cell>
          <cell r="F409" t="str">
            <v/>
          </cell>
          <cell r="G409">
            <v>0</v>
          </cell>
          <cell r="I409">
            <v>0</v>
          </cell>
          <cell r="J409">
            <v>0</v>
          </cell>
        </row>
        <row r="410">
          <cell r="C410" t="str">
            <v>T19.01.88</v>
          </cell>
          <cell r="D410">
            <v>0</v>
          </cell>
          <cell r="E410">
            <v>0</v>
          </cell>
          <cell r="F410" t="str">
            <v/>
          </cell>
          <cell r="G410">
            <v>0</v>
          </cell>
          <cell r="I410">
            <v>0</v>
          </cell>
          <cell r="J410">
            <v>0</v>
          </cell>
        </row>
        <row r="411">
          <cell r="C411" t="str">
            <v>T19.01.89</v>
          </cell>
          <cell r="D411">
            <v>0</v>
          </cell>
          <cell r="E411">
            <v>0</v>
          </cell>
          <cell r="F411" t="str">
            <v/>
          </cell>
          <cell r="G411">
            <v>0</v>
          </cell>
          <cell r="I411">
            <v>0</v>
          </cell>
          <cell r="J411">
            <v>0</v>
          </cell>
        </row>
        <row r="412">
          <cell r="C412" t="str">
            <v>T19.01.90</v>
          </cell>
          <cell r="D412" t="str">
            <v>Prov sum balancing code</v>
          </cell>
          <cell r="E412">
            <v>0</v>
          </cell>
          <cell r="F412" t="str">
            <v/>
          </cell>
          <cell r="G412">
            <v>0</v>
          </cell>
          <cell r="I412">
            <v>0</v>
          </cell>
          <cell r="J412">
            <v>0</v>
          </cell>
        </row>
        <row r="413">
          <cell r="C413" t="str">
            <v>T19.01.55-90</v>
          </cell>
          <cell r="D413" t="str">
            <v>Subtotal Provisional sums</v>
          </cell>
          <cell r="E413">
            <v>16616705.541681562</v>
          </cell>
          <cell r="F413">
            <v>0.19055098098351075</v>
          </cell>
          <cell r="G413">
            <v>3166329.5416815612</v>
          </cell>
          <cell r="I413">
            <v>2098853.73</v>
          </cell>
          <cell r="J413">
            <v>1067475.8116815612</v>
          </cell>
        </row>
        <row r="414">
          <cell r="C414" t="str">
            <v>T19.01.29</v>
          </cell>
          <cell r="D414" t="str">
            <v>Contingency (VE)</v>
          </cell>
          <cell r="E414">
            <v>1199999.5384615383</v>
          </cell>
          <cell r="F414">
            <v>-3.846155327086112E-7</v>
          </cell>
          <cell r="G414">
            <v>-0.46153846173547208</v>
          </cell>
          <cell r="I414">
            <v>0</v>
          </cell>
          <cell r="J414">
            <v>-0.46153846173547208</v>
          </cell>
        </row>
        <row r="415">
          <cell r="C415" t="str">
            <v>T19.01.30</v>
          </cell>
          <cell r="D415" t="str">
            <v>Claims</v>
          </cell>
          <cell r="E415">
            <v>0</v>
          </cell>
          <cell r="F415" t="str">
            <v/>
          </cell>
          <cell r="G415">
            <v>0</v>
          </cell>
          <cell r="I415">
            <v>0</v>
          </cell>
          <cell r="J415">
            <v>0</v>
          </cell>
        </row>
        <row r="416">
          <cell r="C416" t="str">
            <v>T19.01.31</v>
          </cell>
          <cell r="D416" t="str">
            <v>EAL - Burnside road</v>
          </cell>
          <cell r="E416">
            <v>0</v>
          </cell>
          <cell r="F416" t="str">
            <v/>
          </cell>
          <cell r="G416">
            <v>0</v>
          </cell>
          <cell r="I416">
            <v>0</v>
          </cell>
          <cell r="J416">
            <v>0</v>
          </cell>
        </row>
        <row r="417">
          <cell r="C417" t="str">
            <v>T19.01.32</v>
          </cell>
          <cell r="D417" t="str">
            <v>Provisional sum saving</v>
          </cell>
          <cell r="E417">
            <v>0</v>
          </cell>
          <cell r="F417" t="str">
            <v/>
          </cell>
          <cell r="G417">
            <v>0</v>
          </cell>
          <cell r="I417">
            <v>0</v>
          </cell>
          <cell r="J417">
            <v>0</v>
          </cell>
        </row>
        <row r="418">
          <cell r="C418" t="str">
            <v>T19.01.33</v>
          </cell>
          <cell r="D418" t="str">
            <v>Tapered poles</v>
          </cell>
          <cell r="E418">
            <v>146984.5</v>
          </cell>
          <cell r="F418">
            <v>-1.133906409641012E-6</v>
          </cell>
          <cell r="G418">
            <v>-0.16666666666787933</v>
          </cell>
          <cell r="I418">
            <v>0</v>
          </cell>
          <cell r="J418">
            <v>-0.16666666666787933</v>
          </cell>
        </row>
        <row r="419">
          <cell r="C419" t="str">
            <v>T19.01.97</v>
          </cell>
          <cell r="D419">
            <v>0</v>
          </cell>
          <cell r="E419">
            <v>0</v>
          </cell>
          <cell r="F419" t="str">
            <v/>
          </cell>
          <cell r="G419">
            <v>0</v>
          </cell>
          <cell r="I419">
            <v>0</v>
          </cell>
          <cell r="J419">
            <v>0</v>
          </cell>
        </row>
        <row r="420">
          <cell r="C420" t="str">
            <v>T19.01.98</v>
          </cell>
          <cell r="D420">
            <v>0</v>
          </cell>
          <cell r="E420">
            <v>0</v>
          </cell>
          <cell r="F420" t="str">
            <v/>
          </cell>
          <cell r="G420">
            <v>0</v>
          </cell>
          <cell r="I420">
            <v>0</v>
          </cell>
          <cell r="J420">
            <v>0</v>
          </cell>
        </row>
        <row r="421">
          <cell r="C421" t="str">
            <v>T19.01.99</v>
          </cell>
          <cell r="D421">
            <v>0</v>
          </cell>
          <cell r="E421">
            <v>0</v>
          </cell>
          <cell r="F421" t="str">
            <v/>
          </cell>
          <cell r="G421">
            <v>0</v>
          </cell>
          <cell r="I421">
            <v>0</v>
          </cell>
          <cell r="J421">
            <v>0</v>
          </cell>
        </row>
        <row r="422">
          <cell r="C422" t="str">
            <v>T19.01.100</v>
          </cell>
          <cell r="D422">
            <v>0</v>
          </cell>
          <cell r="E422">
            <v>0</v>
          </cell>
          <cell r="F422" t="str">
            <v/>
          </cell>
          <cell r="G422">
            <v>0</v>
          </cell>
          <cell r="I422">
            <v>0</v>
          </cell>
          <cell r="J422">
            <v>0</v>
          </cell>
        </row>
        <row r="423">
          <cell r="C423" t="str">
            <v>T19.01.101</v>
          </cell>
          <cell r="D423">
            <v>0</v>
          </cell>
          <cell r="E423">
            <v>0</v>
          </cell>
          <cell r="F423" t="str">
            <v/>
          </cell>
          <cell r="G423">
            <v>0</v>
          </cell>
          <cell r="I423">
            <v>0</v>
          </cell>
          <cell r="J423">
            <v>0</v>
          </cell>
        </row>
        <row r="424">
          <cell r="C424" t="str">
            <v>T19.01.102</v>
          </cell>
          <cell r="D424">
            <v>0</v>
          </cell>
          <cell r="E424">
            <v>0</v>
          </cell>
          <cell r="F424" t="str">
            <v/>
          </cell>
          <cell r="G424">
            <v>0</v>
          </cell>
          <cell r="I424">
            <v>0</v>
          </cell>
          <cell r="J424">
            <v>0</v>
          </cell>
        </row>
        <row r="425">
          <cell r="C425" t="str">
            <v>T19.01.103</v>
          </cell>
          <cell r="D425">
            <v>0</v>
          </cell>
          <cell r="E425">
            <v>0</v>
          </cell>
          <cell r="F425" t="str">
            <v/>
          </cell>
          <cell r="G425">
            <v>0</v>
          </cell>
          <cell r="I425">
            <v>0</v>
          </cell>
          <cell r="J425">
            <v>0</v>
          </cell>
        </row>
        <row r="426">
          <cell r="C426" t="str">
            <v>T19.01.104</v>
          </cell>
          <cell r="D426">
            <v>0</v>
          </cell>
          <cell r="E426">
            <v>0</v>
          </cell>
          <cell r="F426" t="str">
            <v/>
          </cell>
          <cell r="G426">
            <v>0</v>
          </cell>
          <cell r="I426">
            <v>0</v>
          </cell>
          <cell r="J426">
            <v>0</v>
          </cell>
        </row>
        <row r="427">
          <cell r="C427" t="str">
            <v>T19.01.105</v>
          </cell>
          <cell r="D427">
            <v>0</v>
          </cell>
          <cell r="E427">
            <v>0</v>
          </cell>
          <cell r="F427" t="str">
            <v/>
          </cell>
          <cell r="G427">
            <v>0</v>
          </cell>
          <cell r="I427">
            <v>0</v>
          </cell>
          <cell r="J427">
            <v>0</v>
          </cell>
        </row>
        <row r="428">
          <cell r="C428" t="str">
            <v>T19.01.106</v>
          </cell>
          <cell r="D428">
            <v>0</v>
          </cell>
          <cell r="E428">
            <v>0</v>
          </cell>
          <cell r="F428" t="str">
            <v/>
          </cell>
          <cell r="G428">
            <v>0</v>
          </cell>
          <cell r="I428">
            <v>0</v>
          </cell>
          <cell r="J428">
            <v>0</v>
          </cell>
        </row>
        <row r="429">
          <cell r="C429" t="str">
            <v>T19.01.107</v>
          </cell>
          <cell r="D429">
            <v>0</v>
          </cell>
          <cell r="E429">
            <v>0</v>
          </cell>
          <cell r="F429" t="str">
            <v/>
          </cell>
          <cell r="G429">
            <v>0</v>
          </cell>
          <cell r="I429">
            <v>0</v>
          </cell>
          <cell r="J429">
            <v>0</v>
          </cell>
        </row>
        <row r="430">
          <cell r="C430" t="str">
            <v>T19.01.108</v>
          </cell>
          <cell r="D430">
            <v>0</v>
          </cell>
          <cell r="E430">
            <v>0</v>
          </cell>
          <cell r="F430" t="str">
            <v/>
          </cell>
          <cell r="G430">
            <v>0</v>
          </cell>
          <cell r="I430">
            <v>0</v>
          </cell>
          <cell r="J430">
            <v>0</v>
          </cell>
        </row>
        <row r="431">
          <cell r="C431" t="str">
            <v>T19.01.109</v>
          </cell>
          <cell r="D431">
            <v>0</v>
          </cell>
          <cell r="E431">
            <v>0</v>
          </cell>
          <cell r="F431" t="str">
            <v/>
          </cell>
          <cell r="G431">
            <v>0</v>
          </cell>
          <cell r="I431">
            <v>0</v>
          </cell>
          <cell r="J431">
            <v>0</v>
          </cell>
        </row>
        <row r="432">
          <cell r="C432" t="str">
            <v>T19.01.110</v>
          </cell>
          <cell r="D432">
            <v>0</v>
          </cell>
          <cell r="E432">
            <v>0</v>
          </cell>
          <cell r="F432" t="str">
            <v/>
          </cell>
          <cell r="G432">
            <v>0</v>
          </cell>
          <cell r="I432">
            <v>0</v>
          </cell>
          <cell r="J432">
            <v>0</v>
          </cell>
        </row>
        <row r="433">
          <cell r="C433" t="str">
            <v>T19.01.111</v>
          </cell>
          <cell r="D433">
            <v>0</v>
          </cell>
          <cell r="E433">
            <v>0</v>
          </cell>
          <cell r="F433" t="str">
            <v/>
          </cell>
          <cell r="G433">
            <v>0</v>
          </cell>
          <cell r="I433">
            <v>0</v>
          </cell>
          <cell r="J433">
            <v>0</v>
          </cell>
        </row>
        <row r="434">
          <cell r="C434" t="str">
            <v>T19.01.112</v>
          </cell>
          <cell r="D434">
            <v>0</v>
          </cell>
          <cell r="E434">
            <v>0</v>
          </cell>
          <cell r="F434" t="str">
            <v/>
          </cell>
          <cell r="G434">
            <v>0</v>
          </cell>
          <cell r="I434">
            <v>0</v>
          </cell>
          <cell r="J434">
            <v>0</v>
          </cell>
        </row>
        <row r="435">
          <cell r="C435" t="str">
            <v>T19.01.113</v>
          </cell>
          <cell r="D435">
            <v>0</v>
          </cell>
          <cell r="E435">
            <v>0</v>
          </cell>
          <cell r="F435" t="str">
            <v/>
          </cell>
          <cell r="G435">
            <v>0</v>
          </cell>
          <cell r="I435">
            <v>0</v>
          </cell>
          <cell r="J435">
            <v>0</v>
          </cell>
        </row>
        <row r="436">
          <cell r="C436" t="str">
            <v>T19.01.114</v>
          </cell>
          <cell r="D436">
            <v>0</v>
          </cell>
          <cell r="E436">
            <v>0</v>
          </cell>
          <cell r="F436" t="str">
            <v/>
          </cell>
          <cell r="G436">
            <v>0</v>
          </cell>
          <cell r="I436">
            <v>0</v>
          </cell>
          <cell r="J436">
            <v>0</v>
          </cell>
        </row>
        <row r="437">
          <cell r="C437" t="str">
            <v>T19.01.115</v>
          </cell>
          <cell r="D437">
            <v>0</v>
          </cell>
          <cell r="E437">
            <v>0</v>
          </cell>
          <cell r="F437" t="str">
            <v/>
          </cell>
          <cell r="G437">
            <v>0</v>
          </cell>
          <cell r="I437">
            <v>0</v>
          </cell>
          <cell r="J437">
            <v>0</v>
          </cell>
        </row>
        <row r="438">
          <cell r="C438" t="str">
            <v>T19.01.116</v>
          </cell>
          <cell r="D438">
            <v>0</v>
          </cell>
          <cell r="E438">
            <v>0</v>
          </cell>
          <cell r="F438" t="str">
            <v/>
          </cell>
          <cell r="G438">
            <v>0</v>
          </cell>
          <cell r="I438">
            <v>0</v>
          </cell>
          <cell r="J438">
            <v>0</v>
          </cell>
        </row>
        <row r="439">
          <cell r="C439" t="str">
            <v>T19.01.117</v>
          </cell>
          <cell r="D439">
            <v>0</v>
          </cell>
          <cell r="E439">
            <v>0</v>
          </cell>
          <cell r="F439" t="str">
            <v/>
          </cell>
          <cell r="G439">
            <v>0</v>
          </cell>
          <cell r="I439">
            <v>0</v>
          </cell>
          <cell r="J439">
            <v>0</v>
          </cell>
        </row>
        <row r="440">
          <cell r="C440" t="str">
            <v>T19.01.118</v>
          </cell>
          <cell r="D440">
            <v>0</v>
          </cell>
          <cell r="E440">
            <v>0</v>
          </cell>
          <cell r="F440" t="str">
            <v/>
          </cell>
          <cell r="G440">
            <v>0</v>
          </cell>
          <cell r="I440">
            <v>0</v>
          </cell>
          <cell r="J440">
            <v>0</v>
          </cell>
        </row>
        <row r="441">
          <cell r="C441" t="str">
            <v>T19.01.119</v>
          </cell>
          <cell r="D441">
            <v>0</v>
          </cell>
          <cell r="E441">
            <v>0</v>
          </cell>
          <cell r="F441" t="str">
            <v/>
          </cell>
          <cell r="G441">
            <v>0</v>
          </cell>
          <cell r="I441">
            <v>0</v>
          </cell>
          <cell r="J441">
            <v>0</v>
          </cell>
        </row>
        <row r="442">
          <cell r="C442" t="str">
            <v>T19.01.120</v>
          </cell>
          <cell r="D442">
            <v>0</v>
          </cell>
          <cell r="E442">
            <v>0</v>
          </cell>
          <cell r="F442" t="str">
            <v/>
          </cell>
          <cell r="G442">
            <v>0</v>
          </cell>
          <cell r="I442">
            <v>0</v>
          </cell>
          <cell r="J442">
            <v>0</v>
          </cell>
        </row>
        <row r="443">
          <cell r="C443" t="str">
            <v>T19.01.121</v>
          </cell>
          <cell r="D443">
            <v>0</v>
          </cell>
          <cell r="E443">
            <v>0</v>
          </cell>
          <cell r="F443" t="str">
            <v/>
          </cell>
          <cell r="G443">
            <v>0</v>
          </cell>
          <cell r="I443">
            <v>0</v>
          </cell>
          <cell r="J443">
            <v>0</v>
          </cell>
        </row>
        <row r="444">
          <cell r="C444" t="str">
            <v>T19.01.122</v>
          </cell>
          <cell r="D444">
            <v>0</v>
          </cell>
          <cell r="E444">
            <v>0</v>
          </cell>
          <cell r="F444" t="str">
            <v/>
          </cell>
          <cell r="G444">
            <v>0</v>
          </cell>
          <cell r="I444">
            <v>0</v>
          </cell>
          <cell r="J444">
            <v>0</v>
          </cell>
        </row>
        <row r="445">
          <cell r="C445" t="str">
            <v>T19.01.123</v>
          </cell>
          <cell r="D445">
            <v>0</v>
          </cell>
          <cell r="E445">
            <v>0</v>
          </cell>
          <cell r="F445" t="str">
            <v/>
          </cell>
          <cell r="G445">
            <v>0</v>
          </cell>
          <cell r="I445">
            <v>0</v>
          </cell>
          <cell r="J445">
            <v>0</v>
          </cell>
        </row>
        <row r="446">
          <cell r="C446" t="str">
            <v>T19.01.124</v>
          </cell>
          <cell r="D446">
            <v>0</v>
          </cell>
          <cell r="E446">
            <v>0</v>
          </cell>
          <cell r="F446" t="str">
            <v/>
          </cell>
          <cell r="G446">
            <v>0</v>
          </cell>
          <cell r="I446">
            <v>0</v>
          </cell>
          <cell r="J446">
            <v>0</v>
          </cell>
        </row>
        <row r="447">
          <cell r="C447" t="str">
            <v>T19.01.125</v>
          </cell>
          <cell r="D447">
            <v>0</v>
          </cell>
          <cell r="E447">
            <v>0</v>
          </cell>
          <cell r="F447" t="str">
            <v/>
          </cell>
          <cell r="G447">
            <v>0</v>
          </cell>
          <cell r="I447">
            <v>0</v>
          </cell>
          <cell r="J447">
            <v>0</v>
          </cell>
        </row>
        <row r="448">
          <cell r="C448" t="str">
            <v>T19.01</v>
          </cell>
          <cell r="D448" t="str">
            <v>Subtotal Infraco main works</v>
          </cell>
          <cell r="E448">
            <v>225641404.47756299</v>
          </cell>
          <cell r="F448">
            <v>0.75546461430428569</v>
          </cell>
          <cell r="G448">
            <v>170464096.60471946</v>
          </cell>
          <cell r="I448">
            <v>156286698.47999999</v>
          </cell>
          <cell r="J448">
            <v>14177398.124719493</v>
          </cell>
        </row>
        <row r="449">
          <cell r="C449" t="str">
            <v>T19.04.01</v>
          </cell>
          <cell r="D449" t="str">
            <v>Advanced purchases</v>
          </cell>
          <cell r="E449">
            <v>-0.22636986337602139</v>
          </cell>
          <cell r="F449">
            <v>1</v>
          </cell>
          <cell r="G449">
            <v>-0.22636986337602139</v>
          </cell>
          <cell r="I449">
            <v>0</v>
          </cell>
          <cell r="J449">
            <v>-0.22636986337602139</v>
          </cell>
        </row>
        <row r="450">
          <cell r="C450" t="str">
            <v>T19.04.02</v>
          </cell>
          <cell r="D450" t="str">
            <v>???????????????</v>
          </cell>
          <cell r="E450">
            <v>0</v>
          </cell>
          <cell r="F450" t="str">
            <v/>
          </cell>
          <cell r="G450">
            <v>0</v>
          </cell>
          <cell r="I450">
            <v>0</v>
          </cell>
          <cell r="J450">
            <v>0</v>
          </cell>
        </row>
        <row r="451">
          <cell r="C451" t="str">
            <v>T19.04.03</v>
          </cell>
          <cell r="D451">
            <v>0</v>
          </cell>
          <cell r="E451">
            <v>0</v>
          </cell>
          <cell r="F451" t="str">
            <v/>
          </cell>
          <cell r="G451">
            <v>0</v>
          </cell>
          <cell r="I451">
            <v>0</v>
          </cell>
          <cell r="J451">
            <v>0</v>
          </cell>
        </row>
        <row r="452">
          <cell r="C452" t="str">
            <v>T19.04.04</v>
          </cell>
          <cell r="D452">
            <v>0</v>
          </cell>
          <cell r="E452">
            <v>0</v>
          </cell>
          <cell r="F452" t="str">
            <v/>
          </cell>
          <cell r="G452">
            <v>0</v>
          </cell>
          <cell r="I452">
            <v>0</v>
          </cell>
          <cell r="J452">
            <v>0</v>
          </cell>
        </row>
        <row r="453">
          <cell r="C453" t="str">
            <v>T19.04.05</v>
          </cell>
          <cell r="D453">
            <v>0</v>
          </cell>
          <cell r="E453">
            <v>0</v>
          </cell>
          <cell r="F453" t="str">
            <v/>
          </cell>
          <cell r="G453">
            <v>0</v>
          </cell>
          <cell r="I453">
            <v>0</v>
          </cell>
          <cell r="J453">
            <v>0</v>
          </cell>
        </row>
        <row r="454">
          <cell r="C454" t="str">
            <v>T19.04</v>
          </cell>
          <cell r="D454" t="str">
            <v>Subtotal Funding adjustment</v>
          </cell>
          <cell r="E454">
            <v>-0.22636986337602139</v>
          </cell>
          <cell r="F454" t="str">
            <v/>
          </cell>
          <cell r="G454">
            <v>-0.22636986337602139</v>
          </cell>
          <cell r="I454">
            <v>0</v>
          </cell>
          <cell r="J454">
            <v>-0.22636986337602139</v>
          </cell>
        </row>
        <row r="455">
          <cell r="C455" t="str">
            <v>T19.02.01</v>
          </cell>
          <cell r="D455" t="str">
            <v>SRU Murrayfield pitches</v>
          </cell>
          <cell r="E455">
            <v>0</v>
          </cell>
          <cell r="F455" t="str">
            <v/>
          </cell>
          <cell r="G455">
            <v>0</v>
          </cell>
          <cell r="I455">
            <v>0</v>
          </cell>
          <cell r="J455">
            <v>0</v>
          </cell>
        </row>
        <row r="456">
          <cell r="C456" t="str">
            <v>T19.02.02</v>
          </cell>
          <cell r="D456" t="str">
            <v>Relocate historic monuments</v>
          </cell>
          <cell r="E456">
            <v>0</v>
          </cell>
          <cell r="F456" t="str">
            <v/>
          </cell>
          <cell r="G456">
            <v>0</v>
          </cell>
          <cell r="I456">
            <v>0</v>
          </cell>
          <cell r="J456">
            <v>0</v>
          </cell>
        </row>
        <row r="457">
          <cell r="C457" t="str">
            <v>T19.02.03</v>
          </cell>
          <cell r="D457" t="str">
            <v>Environ. impacts - badgers</v>
          </cell>
          <cell r="E457">
            <v>26576</v>
          </cell>
          <cell r="F457">
            <v>1</v>
          </cell>
          <cell r="G457">
            <v>26576</v>
          </cell>
          <cell r="I457">
            <v>26576</v>
          </cell>
          <cell r="J457">
            <v>0</v>
          </cell>
        </row>
        <row r="458">
          <cell r="C458" t="str">
            <v>T19.02.04</v>
          </cell>
          <cell r="D458" t="str">
            <v>Invasive species</v>
          </cell>
          <cell r="E458">
            <v>268277</v>
          </cell>
          <cell r="F458">
            <v>0.94491887116674189</v>
          </cell>
          <cell r="G458">
            <v>253500</v>
          </cell>
          <cell r="I458">
            <v>253500</v>
          </cell>
          <cell r="J458">
            <v>0</v>
          </cell>
        </row>
        <row r="459">
          <cell r="C459" t="str">
            <v>T19.02.05</v>
          </cell>
          <cell r="D459">
            <v>0</v>
          </cell>
          <cell r="E459">
            <v>0</v>
          </cell>
          <cell r="F459" t="str">
            <v/>
          </cell>
          <cell r="G459">
            <v>0</v>
          </cell>
          <cell r="I459">
            <v>0</v>
          </cell>
          <cell r="J459">
            <v>0</v>
          </cell>
        </row>
        <row r="460">
          <cell r="C460" t="str">
            <v>T19.02.06</v>
          </cell>
          <cell r="D460">
            <v>0</v>
          </cell>
          <cell r="E460">
            <v>0</v>
          </cell>
          <cell r="F460" t="str">
            <v/>
          </cell>
          <cell r="G460">
            <v>0</v>
          </cell>
          <cell r="I460">
            <v>0</v>
          </cell>
          <cell r="J460">
            <v>0</v>
          </cell>
        </row>
        <row r="461">
          <cell r="C461" t="str">
            <v>T19.02.07</v>
          </cell>
          <cell r="D461">
            <v>0</v>
          </cell>
          <cell r="E461">
            <v>0</v>
          </cell>
          <cell r="F461" t="str">
            <v/>
          </cell>
          <cell r="G461">
            <v>0</v>
          </cell>
          <cell r="I461">
            <v>0</v>
          </cell>
          <cell r="J461">
            <v>0</v>
          </cell>
        </row>
        <row r="462">
          <cell r="C462" t="str">
            <v>T19.02.08</v>
          </cell>
          <cell r="D462">
            <v>0</v>
          </cell>
          <cell r="E462">
            <v>0</v>
          </cell>
          <cell r="F462" t="str">
            <v/>
          </cell>
          <cell r="G462">
            <v>0</v>
          </cell>
          <cell r="I462">
            <v>0</v>
          </cell>
          <cell r="J462">
            <v>0</v>
          </cell>
        </row>
        <row r="463">
          <cell r="C463" t="str">
            <v>T19.02.09</v>
          </cell>
          <cell r="D463">
            <v>0</v>
          </cell>
          <cell r="E463">
            <v>0</v>
          </cell>
          <cell r="F463" t="str">
            <v/>
          </cell>
          <cell r="G463">
            <v>0</v>
          </cell>
          <cell r="I463">
            <v>0</v>
          </cell>
          <cell r="J463">
            <v>0</v>
          </cell>
        </row>
        <row r="464">
          <cell r="C464" t="str">
            <v>T19.02.10</v>
          </cell>
          <cell r="D464">
            <v>0</v>
          </cell>
          <cell r="E464">
            <v>0</v>
          </cell>
          <cell r="F464" t="str">
            <v/>
          </cell>
          <cell r="G464">
            <v>0</v>
          </cell>
          <cell r="I464">
            <v>0</v>
          </cell>
          <cell r="J464">
            <v>0</v>
          </cell>
        </row>
        <row r="465">
          <cell r="C465" t="str">
            <v>T19.02.11</v>
          </cell>
          <cell r="D465">
            <v>0</v>
          </cell>
          <cell r="E465">
            <v>0</v>
          </cell>
          <cell r="F465" t="str">
            <v/>
          </cell>
          <cell r="G465">
            <v>0</v>
          </cell>
          <cell r="I465">
            <v>0</v>
          </cell>
          <cell r="J465">
            <v>0</v>
          </cell>
        </row>
        <row r="466">
          <cell r="C466" t="str">
            <v>T19.02.12</v>
          </cell>
          <cell r="D466">
            <v>0</v>
          </cell>
          <cell r="E466">
            <v>0</v>
          </cell>
          <cell r="F466" t="str">
            <v/>
          </cell>
          <cell r="G466">
            <v>0</v>
          </cell>
          <cell r="I466">
            <v>0</v>
          </cell>
          <cell r="J466">
            <v>0</v>
          </cell>
        </row>
        <row r="467">
          <cell r="C467" t="str">
            <v>T19.02.13</v>
          </cell>
          <cell r="D467">
            <v>0</v>
          </cell>
          <cell r="E467">
            <v>0</v>
          </cell>
          <cell r="F467" t="str">
            <v/>
          </cell>
          <cell r="G467">
            <v>0</v>
          </cell>
          <cell r="I467">
            <v>0</v>
          </cell>
          <cell r="J467">
            <v>0</v>
          </cell>
        </row>
        <row r="468">
          <cell r="C468" t="str">
            <v>T19.02.14</v>
          </cell>
          <cell r="D468">
            <v>0</v>
          </cell>
          <cell r="E468">
            <v>0</v>
          </cell>
          <cell r="F468" t="str">
            <v/>
          </cell>
          <cell r="G468">
            <v>0</v>
          </cell>
          <cell r="I468">
            <v>0</v>
          </cell>
          <cell r="J468">
            <v>0</v>
          </cell>
        </row>
        <row r="469">
          <cell r="C469" t="str">
            <v>T19.02.15</v>
          </cell>
          <cell r="D469">
            <v>0</v>
          </cell>
          <cell r="E469">
            <v>0</v>
          </cell>
          <cell r="F469" t="str">
            <v/>
          </cell>
          <cell r="G469">
            <v>0</v>
          </cell>
          <cell r="I469">
            <v>0</v>
          </cell>
          <cell r="J469">
            <v>0</v>
          </cell>
        </row>
        <row r="470">
          <cell r="C470" t="str">
            <v>T19.02</v>
          </cell>
          <cell r="D470" t="str">
            <v>Subtotal advance works</v>
          </cell>
          <cell r="E470">
            <v>294853</v>
          </cell>
          <cell r="F470">
            <v>0.94988350127012444</v>
          </cell>
          <cell r="G470">
            <v>280076</v>
          </cell>
          <cell r="I470">
            <v>280076</v>
          </cell>
          <cell r="J470">
            <v>0</v>
          </cell>
        </row>
        <row r="471">
          <cell r="C471" t="str">
            <v>T19.03.01</v>
          </cell>
          <cell r="D471" t="str">
            <v>Unallocated</v>
          </cell>
          <cell r="E471">
            <v>134574</v>
          </cell>
          <cell r="F471">
            <v>1</v>
          </cell>
          <cell r="G471">
            <v>134574</v>
          </cell>
          <cell r="I471">
            <v>134574</v>
          </cell>
          <cell r="J471">
            <v>0</v>
          </cell>
        </row>
        <row r="472">
          <cell r="C472" t="str">
            <v>T19.03.02</v>
          </cell>
          <cell r="D472" t="str">
            <v>Set up / mobilisation</v>
          </cell>
          <cell r="E472">
            <v>179741</v>
          </cell>
          <cell r="F472">
            <v>1</v>
          </cell>
          <cell r="G472">
            <v>179741</v>
          </cell>
          <cell r="I472">
            <v>179741</v>
          </cell>
          <cell r="J472">
            <v>0</v>
          </cell>
        </row>
        <row r="473">
          <cell r="C473" t="str">
            <v>T19.03.03</v>
          </cell>
          <cell r="D473" t="str">
            <v>Phase 1 (150,000m3)</v>
          </cell>
          <cell r="E473">
            <v>2914685</v>
          </cell>
          <cell r="F473">
            <v>1</v>
          </cell>
          <cell r="G473">
            <v>2914685</v>
          </cell>
          <cell r="I473">
            <v>2914685</v>
          </cell>
          <cell r="J473">
            <v>0</v>
          </cell>
        </row>
        <row r="474">
          <cell r="C474" t="str">
            <v>T19.03.04</v>
          </cell>
          <cell r="D474" t="str">
            <v>Phase 2 (100,000m3)</v>
          </cell>
          <cell r="E474">
            <v>2209378</v>
          </cell>
          <cell r="F474">
            <v>1</v>
          </cell>
          <cell r="G474">
            <v>2209378</v>
          </cell>
          <cell r="I474">
            <v>2209378</v>
          </cell>
          <cell r="J474">
            <v>0</v>
          </cell>
        </row>
        <row r="475">
          <cell r="C475" t="str">
            <v>T19.03.05</v>
          </cell>
          <cell r="D475" t="str">
            <v>Phase 3 (94,093m3)</v>
          </cell>
          <cell r="E475">
            <v>0</v>
          </cell>
          <cell r="F475" t="str">
            <v/>
          </cell>
          <cell r="G475">
            <v>0</v>
          </cell>
          <cell r="I475">
            <v>0</v>
          </cell>
          <cell r="J475">
            <v>0</v>
          </cell>
        </row>
        <row r="476">
          <cell r="C476" t="str">
            <v>T19.03.06</v>
          </cell>
          <cell r="D476">
            <v>0</v>
          </cell>
          <cell r="E476">
            <v>0</v>
          </cell>
          <cell r="F476" t="str">
            <v/>
          </cell>
          <cell r="G476">
            <v>0</v>
          </cell>
          <cell r="I476">
            <v>0</v>
          </cell>
          <cell r="J476">
            <v>0</v>
          </cell>
        </row>
        <row r="477">
          <cell r="C477" t="str">
            <v>T19.03.07</v>
          </cell>
          <cell r="D477">
            <v>0</v>
          </cell>
          <cell r="E477">
            <v>0</v>
          </cell>
          <cell r="F477" t="str">
            <v/>
          </cell>
          <cell r="G477">
            <v>0</v>
          </cell>
          <cell r="I477">
            <v>0</v>
          </cell>
          <cell r="J477">
            <v>0</v>
          </cell>
        </row>
        <row r="478">
          <cell r="C478" t="str">
            <v>T19.03.08</v>
          </cell>
          <cell r="D478">
            <v>0</v>
          </cell>
          <cell r="E478">
            <v>0</v>
          </cell>
          <cell r="F478" t="str">
            <v/>
          </cell>
          <cell r="G478">
            <v>0</v>
          </cell>
          <cell r="I478">
            <v>0</v>
          </cell>
          <cell r="J478">
            <v>0</v>
          </cell>
        </row>
        <row r="479">
          <cell r="C479" t="str">
            <v>T19.03.09</v>
          </cell>
          <cell r="D479">
            <v>0</v>
          </cell>
          <cell r="E479">
            <v>0</v>
          </cell>
          <cell r="F479" t="str">
            <v/>
          </cell>
          <cell r="G479">
            <v>0</v>
          </cell>
          <cell r="I479">
            <v>0</v>
          </cell>
          <cell r="J479">
            <v>0</v>
          </cell>
        </row>
        <row r="480">
          <cell r="C480" t="str">
            <v>T19.03.10</v>
          </cell>
          <cell r="D480">
            <v>0</v>
          </cell>
          <cell r="E480">
            <v>0</v>
          </cell>
          <cell r="F480" t="str">
            <v/>
          </cell>
          <cell r="G480">
            <v>0</v>
          </cell>
          <cell r="I480">
            <v>0</v>
          </cell>
          <cell r="J480">
            <v>0</v>
          </cell>
        </row>
        <row r="481">
          <cell r="C481" t="str">
            <v>T19.03</v>
          </cell>
          <cell r="D481" t="str">
            <v>Subtotal depot advance works</v>
          </cell>
          <cell r="E481">
            <v>5438378</v>
          </cell>
          <cell r="F481">
            <v>1</v>
          </cell>
          <cell r="G481">
            <v>5438378</v>
          </cell>
          <cell r="I481">
            <v>5438378</v>
          </cell>
          <cell r="J481">
            <v>0</v>
          </cell>
        </row>
        <row r="482">
          <cell r="C482" t="str">
            <v>T19.06.01</v>
          </cell>
          <cell r="D482" t="str">
            <v>VE - Optimise the work site lengths wherever practical to ensure efficient construction outputs</v>
          </cell>
          <cell r="E482">
            <v>0</v>
          </cell>
          <cell r="F482" t="str">
            <v/>
          </cell>
          <cell r="G482">
            <v>0</v>
          </cell>
          <cell r="I482">
            <v>0</v>
          </cell>
          <cell r="J482">
            <v>0</v>
          </cell>
        </row>
        <row r="483">
          <cell r="C483" t="str">
            <v>T19.06.02</v>
          </cell>
          <cell r="D483" t="str">
            <v xml:space="preserve">VE - Accept more disruption over shorter period to maximise efficiency of construction operations - </v>
          </cell>
          <cell r="E483">
            <v>0</v>
          </cell>
          <cell r="F483" t="str">
            <v/>
          </cell>
          <cell r="G483">
            <v>0</v>
          </cell>
          <cell r="I483">
            <v>0</v>
          </cell>
          <cell r="J483">
            <v>0</v>
          </cell>
        </row>
        <row r="484">
          <cell r="C484" t="str">
            <v>T19.06.03</v>
          </cell>
          <cell r="D484" t="str">
            <v>VE - Option to lease UPS provision from Supplier rather than purchase</v>
          </cell>
          <cell r="E484">
            <v>0</v>
          </cell>
          <cell r="F484" t="str">
            <v/>
          </cell>
          <cell r="G484">
            <v>0</v>
          </cell>
          <cell r="I484">
            <v>0</v>
          </cell>
          <cell r="J484">
            <v>0</v>
          </cell>
        </row>
        <row r="485">
          <cell r="C485" t="str">
            <v>T19.06.04</v>
          </cell>
          <cell r="D485" t="str">
            <v>VE - PM Integration including shared resources and co-location.</v>
          </cell>
          <cell r="E485">
            <v>0</v>
          </cell>
          <cell r="F485" t="str">
            <v/>
          </cell>
          <cell r="G485">
            <v>0</v>
          </cell>
          <cell r="I485">
            <v>0</v>
          </cell>
          <cell r="J485">
            <v>0</v>
          </cell>
        </row>
        <row r="486">
          <cell r="C486" t="str">
            <v>T19.06.05</v>
          </cell>
          <cell r="D486" t="str">
            <v>VE - Further project management integration over 3 years</v>
          </cell>
          <cell r="E486">
            <v>0</v>
          </cell>
          <cell r="F486" t="str">
            <v/>
          </cell>
          <cell r="G486">
            <v>0</v>
          </cell>
          <cell r="I486">
            <v>0</v>
          </cell>
          <cell r="J486">
            <v>0</v>
          </cell>
        </row>
        <row r="487">
          <cell r="C487" t="str">
            <v>T19.06.06</v>
          </cell>
          <cell r="D487" t="str">
            <v>VE - SDS design scope economy, variation and reduction</v>
          </cell>
          <cell r="E487">
            <v>0</v>
          </cell>
          <cell r="F487" t="str">
            <v/>
          </cell>
          <cell r="G487">
            <v>0</v>
          </cell>
          <cell r="I487">
            <v>0</v>
          </cell>
          <cell r="J487">
            <v>0</v>
          </cell>
        </row>
        <row r="488">
          <cell r="C488" t="str">
            <v>T19.06.07</v>
          </cell>
          <cell r="D488" t="str">
            <v>VE - Edinburgh Park Bridge - 7 span to 2 , utilise steel  beams in lieu of concrete Edinburgh Park Viaduct</v>
          </cell>
          <cell r="E488">
            <v>0</v>
          </cell>
          <cell r="F488" t="str">
            <v/>
          </cell>
          <cell r="G488">
            <v>0</v>
          </cell>
          <cell r="I488">
            <v>0</v>
          </cell>
          <cell r="J488">
            <v>0</v>
          </cell>
        </row>
        <row r="489">
          <cell r="C489" t="str">
            <v>T19.06.08</v>
          </cell>
          <cell r="D489" t="str">
            <v>VE - Carricknowe Bridge Parapet - down grade from P6 / P5 to N2 (reduced cost of parapet plus knock on effect on deck design/cost)</v>
          </cell>
          <cell r="E489">
            <v>0</v>
          </cell>
          <cell r="F489" t="str">
            <v/>
          </cell>
          <cell r="G489">
            <v>0</v>
          </cell>
          <cell r="I489">
            <v>0</v>
          </cell>
          <cell r="J489">
            <v>0</v>
          </cell>
        </row>
        <row r="490">
          <cell r="C490" t="str">
            <v>T19.06.09</v>
          </cell>
          <cell r="D490" t="str">
            <v>VE - A8 Underpass various initiatives</v>
          </cell>
          <cell r="E490">
            <v>0</v>
          </cell>
          <cell r="F490" t="str">
            <v/>
          </cell>
          <cell r="G490">
            <v>0</v>
          </cell>
          <cell r="I490">
            <v>0</v>
          </cell>
          <cell r="J490">
            <v>0</v>
          </cell>
        </row>
        <row r="491">
          <cell r="C491" t="str">
            <v>T19.06.10</v>
          </cell>
          <cell r="D491" t="str">
            <v>VE - Roseburn Street viaduct various initiatives</v>
          </cell>
          <cell r="E491">
            <v>0</v>
          </cell>
          <cell r="F491" t="str">
            <v/>
          </cell>
          <cell r="G491">
            <v>0</v>
          </cell>
          <cell r="I491">
            <v>0</v>
          </cell>
          <cell r="J491">
            <v>0</v>
          </cell>
        </row>
        <row r="492">
          <cell r="C492" t="str">
            <v>T19.06.11</v>
          </cell>
          <cell r="D492" t="str">
            <v>VE - Water of Leith various intiatives</v>
          </cell>
          <cell r="E492">
            <v>0</v>
          </cell>
          <cell r="F492" t="str">
            <v/>
          </cell>
          <cell r="G492">
            <v>0</v>
          </cell>
          <cell r="I492">
            <v>0</v>
          </cell>
          <cell r="J492">
            <v>0</v>
          </cell>
        </row>
        <row r="493">
          <cell r="C493" t="str">
            <v>T19.06.12</v>
          </cell>
          <cell r="D493" t="str">
            <v>VE - Eight maintenance walkway structures - delete or reduce</v>
          </cell>
          <cell r="E493">
            <v>0</v>
          </cell>
          <cell r="F493" t="str">
            <v/>
          </cell>
          <cell r="G493">
            <v>0</v>
          </cell>
          <cell r="I493">
            <v>0</v>
          </cell>
          <cell r="J493">
            <v>0</v>
          </cell>
        </row>
        <row r="494">
          <cell r="C494" t="str">
            <v>T19.06.13</v>
          </cell>
          <cell r="D494" t="str">
            <v>VE - Class 7 material conversion</v>
          </cell>
          <cell r="E494">
            <v>0</v>
          </cell>
          <cell r="F494" t="str">
            <v/>
          </cell>
          <cell r="G494">
            <v>0</v>
          </cell>
          <cell r="I494">
            <v>0</v>
          </cell>
          <cell r="J494">
            <v>0</v>
          </cell>
        </row>
        <row r="495">
          <cell r="C495" t="str">
            <v>T19.06.14</v>
          </cell>
          <cell r="D495" t="str">
            <v>VE - Value engineer finishes on EPV and other structures</v>
          </cell>
          <cell r="E495">
            <v>0</v>
          </cell>
          <cell r="F495" t="str">
            <v/>
          </cell>
          <cell r="G495">
            <v>0</v>
          </cell>
          <cell r="I495">
            <v>0</v>
          </cell>
          <cell r="J495">
            <v>0</v>
          </cell>
        </row>
        <row r="496">
          <cell r="C496" t="str">
            <v>T19.06.15</v>
          </cell>
          <cell r="D496" t="str">
            <v>VE - Tramstops, standard finishes to circa 20-30% of stops</v>
          </cell>
          <cell r="E496">
            <v>0</v>
          </cell>
          <cell r="F496" t="str">
            <v/>
          </cell>
          <cell r="G496">
            <v>0</v>
          </cell>
          <cell r="I496">
            <v>0</v>
          </cell>
          <cell r="J496">
            <v>0</v>
          </cell>
        </row>
        <row r="497">
          <cell r="C497" t="str">
            <v>T19.06.16</v>
          </cell>
          <cell r="D497" t="str">
            <v>VE - Delete depot pumping station/storm tanks by utilising existing gravity system.</v>
          </cell>
          <cell r="E497">
            <v>0</v>
          </cell>
          <cell r="F497" t="str">
            <v/>
          </cell>
          <cell r="G497">
            <v>0</v>
          </cell>
          <cell r="I497">
            <v>0</v>
          </cell>
          <cell r="J497">
            <v>0</v>
          </cell>
        </row>
        <row r="498">
          <cell r="C498" t="str">
            <v>T19.06.17</v>
          </cell>
          <cell r="D498" t="str">
            <v>VE - Depot - Build part now with provision to expand in the future/reduce size of car park facilities</v>
          </cell>
          <cell r="E498">
            <v>0</v>
          </cell>
          <cell r="F498" t="str">
            <v/>
          </cell>
          <cell r="G498">
            <v>0</v>
          </cell>
          <cell r="I498">
            <v>0</v>
          </cell>
          <cell r="J498">
            <v>0</v>
          </cell>
        </row>
        <row r="499">
          <cell r="C499" t="str">
            <v>T19.06.18</v>
          </cell>
          <cell r="D499" t="str">
            <v>VE - Depot - delete split vehicle accommodation system - requirement dependant on tram vehicle selection</v>
          </cell>
          <cell r="E499">
            <v>0</v>
          </cell>
          <cell r="F499" t="str">
            <v/>
          </cell>
          <cell r="G499">
            <v>0</v>
          </cell>
          <cell r="I499">
            <v>0</v>
          </cell>
          <cell r="J499">
            <v>0</v>
          </cell>
        </row>
        <row r="500">
          <cell r="C500" t="str">
            <v>T19.06.19</v>
          </cell>
          <cell r="D500" t="str">
            <v>VE - Depot - Track Maintenance Equipment - rationalise scope requirement and consider renting.</v>
          </cell>
          <cell r="E500">
            <v>0</v>
          </cell>
          <cell r="F500" t="str">
            <v/>
          </cell>
          <cell r="G500">
            <v>0</v>
          </cell>
          <cell r="I500">
            <v>0</v>
          </cell>
          <cell r="J500">
            <v>0</v>
          </cell>
        </row>
        <row r="501">
          <cell r="C501" t="str">
            <v>T19.06.20</v>
          </cell>
          <cell r="D501" t="str">
            <v>VE - Depot - deletion of one pavement (inner) .</v>
          </cell>
          <cell r="E501">
            <v>0</v>
          </cell>
          <cell r="F501" t="str">
            <v/>
          </cell>
          <cell r="G501">
            <v>0</v>
          </cell>
          <cell r="I501">
            <v>0</v>
          </cell>
          <cell r="J501">
            <v>0</v>
          </cell>
        </row>
        <row r="502">
          <cell r="C502" t="str">
            <v>T19.06.21</v>
          </cell>
          <cell r="D502" t="str">
            <v>VE - Depot - delete requirement for concrete apron to security fence</v>
          </cell>
          <cell r="E502">
            <v>0</v>
          </cell>
          <cell r="F502" t="str">
            <v/>
          </cell>
          <cell r="G502">
            <v>0</v>
          </cell>
          <cell r="I502">
            <v>0</v>
          </cell>
          <cell r="J502">
            <v>0</v>
          </cell>
        </row>
        <row r="503">
          <cell r="C503" t="str">
            <v>T19.06.22</v>
          </cell>
          <cell r="D503" t="str">
            <v>VE - Consolidated VE items 7, 10, 11, 19  which results from changes to initial Depot design driven by proximity to BAA runway and EARL decision.</v>
          </cell>
          <cell r="E503">
            <v>0</v>
          </cell>
          <cell r="F503" t="str">
            <v/>
          </cell>
          <cell r="G503">
            <v>0</v>
          </cell>
          <cell r="I503">
            <v>0</v>
          </cell>
          <cell r="J503">
            <v>0</v>
          </cell>
        </row>
        <row r="504">
          <cell r="C504" t="str">
            <v>T19.06.23</v>
          </cell>
          <cell r="D504" t="str">
            <v>VE - Delete standby generator and substitute with hardstanding and power connection for portable generator.</v>
          </cell>
          <cell r="E504">
            <v>0</v>
          </cell>
          <cell r="F504" t="str">
            <v/>
          </cell>
          <cell r="G504">
            <v>0</v>
          </cell>
          <cell r="I504">
            <v>0</v>
          </cell>
          <cell r="J504">
            <v>0</v>
          </cell>
        </row>
        <row r="505">
          <cell r="C505" t="str">
            <v>T19.06.24</v>
          </cell>
          <cell r="D505" t="str">
            <v>VE - Material recovery and reprocessing (Infraco); 2 options - reconstituted planings &amp; Type 1R</v>
          </cell>
          <cell r="E505">
            <v>0</v>
          </cell>
          <cell r="F505" t="str">
            <v/>
          </cell>
          <cell r="G505">
            <v>0</v>
          </cell>
          <cell r="I505">
            <v>0</v>
          </cell>
          <cell r="J505">
            <v>0</v>
          </cell>
        </row>
        <row r="506">
          <cell r="C506" t="str">
            <v>T19.06.25</v>
          </cell>
          <cell r="D506" t="str">
            <v>VE - Reduce Kerb and associated re-instatement of pavement</v>
          </cell>
          <cell r="E506">
            <v>0</v>
          </cell>
          <cell r="F506" t="str">
            <v/>
          </cell>
          <cell r="G506">
            <v>0</v>
          </cell>
          <cell r="I506">
            <v>0</v>
          </cell>
          <cell r="J506">
            <v>0</v>
          </cell>
        </row>
        <row r="507">
          <cell r="C507" t="str">
            <v>T19.06.26</v>
          </cell>
          <cell r="D507" t="str">
            <v>VE - Reduce drainage run from guideway</v>
          </cell>
          <cell r="E507">
            <v>0</v>
          </cell>
          <cell r="F507" t="str">
            <v/>
          </cell>
          <cell r="G507">
            <v>0</v>
          </cell>
          <cell r="I507">
            <v>0</v>
          </cell>
          <cell r="J507">
            <v>0</v>
          </cell>
        </row>
        <row r="508">
          <cell r="C508" t="str">
            <v>T19.06.27</v>
          </cell>
          <cell r="D508" t="str">
            <v>VE - UTC associated with wider area impacts</v>
          </cell>
          <cell r="E508">
            <v>0</v>
          </cell>
          <cell r="F508" t="str">
            <v/>
          </cell>
          <cell r="G508">
            <v>0</v>
          </cell>
          <cell r="I508">
            <v>0</v>
          </cell>
          <cell r="J508">
            <v>0</v>
          </cell>
        </row>
        <row r="509">
          <cell r="C509" t="str">
            <v>T19.06.28</v>
          </cell>
          <cell r="D509" t="str">
            <v>VE - Picardy place level flexing - MUDFA savings</v>
          </cell>
          <cell r="E509">
            <v>0</v>
          </cell>
          <cell r="F509" t="str">
            <v/>
          </cell>
          <cell r="G509">
            <v>0</v>
          </cell>
          <cell r="I509">
            <v>0</v>
          </cell>
          <cell r="J509">
            <v>0</v>
          </cell>
        </row>
        <row r="510">
          <cell r="C510" t="str">
            <v>T19.06.29</v>
          </cell>
          <cell r="D510" t="str">
            <v>VE - Picardy place level flexing - construction savings</v>
          </cell>
          <cell r="E510">
            <v>0</v>
          </cell>
          <cell r="F510" t="str">
            <v/>
          </cell>
          <cell r="G510">
            <v>0</v>
          </cell>
          <cell r="I510">
            <v>0</v>
          </cell>
          <cell r="J510">
            <v>0</v>
          </cell>
        </row>
        <row r="511">
          <cell r="C511" t="str">
            <v>T19.06.30</v>
          </cell>
          <cell r="D511" t="str">
            <v>VE - Noise attenuation</v>
          </cell>
          <cell r="E511">
            <v>0</v>
          </cell>
          <cell r="F511" t="str">
            <v/>
          </cell>
          <cell r="G511">
            <v>0</v>
          </cell>
          <cell r="I511">
            <v>0</v>
          </cell>
          <cell r="J511">
            <v>0</v>
          </cell>
        </row>
        <row r="512">
          <cell r="C512" t="str">
            <v>T19.06.31</v>
          </cell>
          <cell r="D512" t="str">
            <v>VE - Reduce ballast thickness</v>
          </cell>
          <cell r="E512">
            <v>0</v>
          </cell>
          <cell r="F512" t="str">
            <v/>
          </cell>
          <cell r="G512">
            <v>0</v>
          </cell>
          <cell r="I512">
            <v>0</v>
          </cell>
          <cell r="J512">
            <v>0</v>
          </cell>
        </row>
        <row r="513">
          <cell r="C513" t="str">
            <v>T19.06.32</v>
          </cell>
          <cell r="D513">
            <v>0</v>
          </cell>
          <cell r="E513">
            <v>0</v>
          </cell>
          <cell r="F513" t="str">
            <v/>
          </cell>
          <cell r="G513">
            <v>0</v>
          </cell>
          <cell r="I513">
            <v>0</v>
          </cell>
          <cell r="J513">
            <v>0</v>
          </cell>
        </row>
        <row r="514">
          <cell r="C514" t="str">
            <v>T19.06.33</v>
          </cell>
          <cell r="D514">
            <v>0</v>
          </cell>
          <cell r="E514">
            <v>0</v>
          </cell>
          <cell r="F514" t="str">
            <v/>
          </cell>
          <cell r="G514">
            <v>0</v>
          </cell>
          <cell r="I514">
            <v>0</v>
          </cell>
          <cell r="J514">
            <v>0</v>
          </cell>
        </row>
        <row r="515">
          <cell r="C515" t="str">
            <v>T19.06.34</v>
          </cell>
          <cell r="D515">
            <v>0</v>
          </cell>
          <cell r="E515">
            <v>0</v>
          </cell>
          <cell r="F515" t="str">
            <v/>
          </cell>
          <cell r="G515">
            <v>0</v>
          </cell>
          <cell r="I515">
            <v>0</v>
          </cell>
          <cell r="J515">
            <v>0</v>
          </cell>
        </row>
        <row r="516">
          <cell r="C516" t="str">
            <v>T19.06.35</v>
          </cell>
          <cell r="D516">
            <v>0</v>
          </cell>
          <cell r="E516">
            <v>0</v>
          </cell>
          <cell r="F516" t="str">
            <v/>
          </cell>
          <cell r="G516">
            <v>0</v>
          </cell>
          <cell r="I516">
            <v>0</v>
          </cell>
          <cell r="J516">
            <v>0</v>
          </cell>
        </row>
        <row r="517">
          <cell r="C517" t="str">
            <v>T19.06.36</v>
          </cell>
          <cell r="D517">
            <v>0</v>
          </cell>
          <cell r="E517">
            <v>0</v>
          </cell>
          <cell r="F517" t="str">
            <v/>
          </cell>
          <cell r="G517">
            <v>0</v>
          </cell>
          <cell r="I517">
            <v>0</v>
          </cell>
          <cell r="J517">
            <v>0</v>
          </cell>
        </row>
        <row r="518">
          <cell r="C518" t="str">
            <v>T19.06.37</v>
          </cell>
          <cell r="D518">
            <v>0</v>
          </cell>
          <cell r="E518">
            <v>0</v>
          </cell>
          <cell r="F518" t="str">
            <v/>
          </cell>
          <cell r="G518">
            <v>0</v>
          </cell>
          <cell r="I518">
            <v>0</v>
          </cell>
          <cell r="J518">
            <v>0</v>
          </cell>
        </row>
        <row r="519">
          <cell r="C519" t="str">
            <v>T19.06.38</v>
          </cell>
          <cell r="D519">
            <v>0</v>
          </cell>
          <cell r="E519">
            <v>0</v>
          </cell>
          <cell r="F519" t="str">
            <v/>
          </cell>
          <cell r="G519">
            <v>0</v>
          </cell>
          <cell r="I519">
            <v>0</v>
          </cell>
          <cell r="J519">
            <v>0</v>
          </cell>
        </row>
        <row r="520">
          <cell r="C520" t="str">
            <v>T19.06.39</v>
          </cell>
          <cell r="D520">
            <v>0</v>
          </cell>
          <cell r="E520">
            <v>0</v>
          </cell>
          <cell r="F520" t="str">
            <v/>
          </cell>
          <cell r="G520">
            <v>0</v>
          </cell>
          <cell r="I520">
            <v>0</v>
          </cell>
          <cell r="J520">
            <v>0</v>
          </cell>
        </row>
        <row r="521">
          <cell r="C521" t="str">
            <v>T19.06.40</v>
          </cell>
          <cell r="D521">
            <v>0</v>
          </cell>
          <cell r="E521">
            <v>0</v>
          </cell>
          <cell r="F521" t="str">
            <v/>
          </cell>
          <cell r="G521">
            <v>0</v>
          </cell>
          <cell r="I521">
            <v>0</v>
          </cell>
          <cell r="J521">
            <v>0</v>
          </cell>
        </row>
        <row r="522">
          <cell r="C522" t="str">
            <v>T19.06.41</v>
          </cell>
          <cell r="D522">
            <v>0</v>
          </cell>
          <cell r="E522">
            <v>0</v>
          </cell>
          <cell r="F522" t="str">
            <v/>
          </cell>
          <cell r="G522">
            <v>0</v>
          </cell>
          <cell r="I522">
            <v>0</v>
          </cell>
          <cell r="J522">
            <v>0</v>
          </cell>
        </row>
        <row r="523">
          <cell r="C523" t="str">
            <v>T19.06.42</v>
          </cell>
          <cell r="D523">
            <v>0</v>
          </cell>
          <cell r="E523">
            <v>0</v>
          </cell>
          <cell r="F523" t="str">
            <v/>
          </cell>
          <cell r="G523">
            <v>0</v>
          </cell>
          <cell r="I523">
            <v>0</v>
          </cell>
          <cell r="J523">
            <v>0</v>
          </cell>
        </row>
        <row r="524">
          <cell r="C524" t="str">
            <v>T19.06.43</v>
          </cell>
          <cell r="D524">
            <v>0</v>
          </cell>
          <cell r="E524">
            <v>0</v>
          </cell>
          <cell r="F524" t="str">
            <v/>
          </cell>
          <cell r="G524">
            <v>0</v>
          </cell>
          <cell r="I524">
            <v>0</v>
          </cell>
          <cell r="J524">
            <v>0</v>
          </cell>
        </row>
        <row r="525">
          <cell r="C525" t="str">
            <v>T19.06.44</v>
          </cell>
          <cell r="D525">
            <v>0</v>
          </cell>
          <cell r="E525">
            <v>0</v>
          </cell>
          <cell r="F525" t="str">
            <v/>
          </cell>
          <cell r="G525">
            <v>0</v>
          </cell>
          <cell r="I525">
            <v>0</v>
          </cell>
          <cell r="J525">
            <v>0</v>
          </cell>
        </row>
        <row r="526">
          <cell r="C526" t="str">
            <v>T19.06.45</v>
          </cell>
          <cell r="D526">
            <v>0</v>
          </cell>
          <cell r="E526">
            <v>0</v>
          </cell>
          <cell r="F526" t="str">
            <v/>
          </cell>
          <cell r="G526">
            <v>0</v>
          </cell>
          <cell r="I526">
            <v>0</v>
          </cell>
          <cell r="J526">
            <v>0</v>
          </cell>
        </row>
        <row r="527">
          <cell r="C527" t="str">
            <v>T19.06.46</v>
          </cell>
          <cell r="D527">
            <v>0</v>
          </cell>
          <cell r="E527">
            <v>0</v>
          </cell>
          <cell r="F527" t="str">
            <v/>
          </cell>
          <cell r="G527">
            <v>0</v>
          </cell>
          <cell r="I527">
            <v>0</v>
          </cell>
          <cell r="J527">
            <v>0</v>
          </cell>
        </row>
        <row r="528">
          <cell r="C528" t="str">
            <v>T19.06.47</v>
          </cell>
          <cell r="D528">
            <v>0</v>
          </cell>
          <cell r="E528">
            <v>0</v>
          </cell>
          <cell r="F528" t="str">
            <v/>
          </cell>
          <cell r="G528">
            <v>0</v>
          </cell>
          <cell r="I528">
            <v>0</v>
          </cell>
          <cell r="J528">
            <v>0</v>
          </cell>
        </row>
        <row r="529">
          <cell r="C529" t="str">
            <v>T19.06.48</v>
          </cell>
          <cell r="D529">
            <v>0</v>
          </cell>
          <cell r="E529">
            <v>0</v>
          </cell>
          <cell r="F529" t="str">
            <v/>
          </cell>
          <cell r="G529">
            <v>0</v>
          </cell>
          <cell r="I529">
            <v>0</v>
          </cell>
          <cell r="J529">
            <v>0</v>
          </cell>
        </row>
        <row r="530">
          <cell r="C530" t="str">
            <v>T19.06.49</v>
          </cell>
          <cell r="D530">
            <v>0</v>
          </cell>
          <cell r="E530">
            <v>0</v>
          </cell>
          <cell r="F530" t="str">
            <v/>
          </cell>
          <cell r="G530">
            <v>0</v>
          </cell>
          <cell r="I530">
            <v>0</v>
          </cell>
          <cell r="J530">
            <v>0</v>
          </cell>
        </row>
        <row r="531">
          <cell r="C531" t="str">
            <v>T19.06.50</v>
          </cell>
          <cell r="D531">
            <v>0</v>
          </cell>
          <cell r="E531">
            <v>0</v>
          </cell>
          <cell r="F531" t="str">
            <v/>
          </cell>
          <cell r="G531">
            <v>0</v>
          </cell>
          <cell r="I531">
            <v>0</v>
          </cell>
          <cell r="J531">
            <v>0</v>
          </cell>
        </row>
        <row r="532">
          <cell r="C532" t="str">
            <v>T19.06.51</v>
          </cell>
          <cell r="D532">
            <v>0</v>
          </cell>
          <cell r="E532">
            <v>0</v>
          </cell>
          <cell r="F532" t="str">
            <v/>
          </cell>
          <cell r="G532">
            <v>0</v>
          </cell>
          <cell r="I532">
            <v>0</v>
          </cell>
          <cell r="J532">
            <v>0</v>
          </cell>
        </row>
        <row r="533">
          <cell r="C533" t="str">
            <v>T19.06.52</v>
          </cell>
          <cell r="D533">
            <v>0</v>
          </cell>
          <cell r="E533">
            <v>0</v>
          </cell>
          <cell r="F533" t="str">
            <v/>
          </cell>
          <cell r="G533">
            <v>0</v>
          </cell>
          <cell r="I533">
            <v>0</v>
          </cell>
          <cell r="J533">
            <v>0</v>
          </cell>
        </row>
        <row r="534">
          <cell r="C534" t="str">
            <v>T19.06.53</v>
          </cell>
          <cell r="D534">
            <v>0</v>
          </cell>
          <cell r="E534">
            <v>0</v>
          </cell>
          <cell r="F534" t="str">
            <v/>
          </cell>
          <cell r="G534">
            <v>0</v>
          </cell>
          <cell r="I534">
            <v>0</v>
          </cell>
          <cell r="J534">
            <v>0</v>
          </cell>
        </row>
        <row r="535">
          <cell r="C535" t="str">
            <v>T19.06.54</v>
          </cell>
          <cell r="D535">
            <v>0</v>
          </cell>
          <cell r="E535">
            <v>0</v>
          </cell>
          <cell r="F535" t="str">
            <v/>
          </cell>
          <cell r="G535">
            <v>0</v>
          </cell>
          <cell r="I535">
            <v>0</v>
          </cell>
          <cell r="J535">
            <v>0</v>
          </cell>
        </row>
        <row r="536">
          <cell r="C536" t="str">
            <v>T19.06.55</v>
          </cell>
          <cell r="D536">
            <v>0</v>
          </cell>
          <cell r="E536">
            <v>0</v>
          </cell>
          <cell r="F536" t="str">
            <v/>
          </cell>
          <cell r="G536">
            <v>0</v>
          </cell>
          <cell r="I536">
            <v>0</v>
          </cell>
          <cell r="J536">
            <v>0</v>
          </cell>
        </row>
        <row r="537">
          <cell r="C537" t="str">
            <v>T19.06.56</v>
          </cell>
          <cell r="D537">
            <v>0</v>
          </cell>
          <cell r="E537">
            <v>0</v>
          </cell>
          <cell r="F537" t="str">
            <v/>
          </cell>
          <cell r="G537">
            <v>0</v>
          </cell>
          <cell r="I537">
            <v>0</v>
          </cell>
          <cell r="J537">
            <v>0</v>
          </cell>
        </row>
        <row r="538">
          <cell r="C538" t="str">
            <v>T19.06.57</v>
          </cell>
          <cell r="D538">
            <v>0</v>
          </cell>
          <cell r="E538">
            <v>0</v>
          </cell>
          <cell r="F538" t="str">
            <v/>
          </cell>
          <cell r="G538">
            <v>0</v>
          </cell>
          <cell r="I538">
            <v>0</v>
          </cell>
          <cell r="J538">
            <v>0</v>
          </cell>
        </row>
        <row r="539">
          <cell r="C539" t="str">
            <v>T19.06.58</v>
          </cell>
          <cell r="D539">
            <v>0</v>
          </cell>
          <cell r="E539">
            <v>0</v>
          </cell>
          <cell r="F539" t="str">
            <v/>
          </cell>
          <cell r="G539">
            <v>0</v>
          </cell>
          <cell r="I539">
            <v>0</v>
          </cell>
          <cell r="J539">
            <v>0</v>
          </cell>
        </row>
        <row r="540">
          <cell r="C540" t="str">
            <v>T19.06.59</v>
          </cell>
          <cell r="D540">
            <v>0</v>
          </cell>
          <cell r="E540">
            <v>0</v>
          </cell>
          <cell r="F540" t="str">
            <v/>
          </cell>
          <cell r="G540">
            <v>0</v>
          </cell>
          <cell r="I540">
            <v>0</v>
          </cell>
          <cell r="J540">
            <v>0</v>
          </cell>
        </row>
        <row r="541">
          <cell r="C541" t="str">
            <v>T19.06.60</v>
          </cell>
          <cell r="D541">
            <v>0</v>
          </cell>
          <cell r="E541">
            <v>4790000</v>
          </cell>
          <cell r="F541">
            <v>0</v>
          </cell>
          <cell r="G541">
            <v>0</v>
          </cell>
          <cell r="I541">
            <v>0</v>
          </cell>
          <cell r="J541">
            <v>0</v>
          </cell>
        </row>
        <row r="542">
          <cell r="C542" t="str">
            <v>T19.06.01-60</v>
          </cell>
          <cell r="D542" t="str">
            <v>Subtotal VE - Infraco</v>
          </cell>
          <cell r="E542">
            <v>4790000</v>
          </cell>
          <cell r="F542">
            <v>0</v>
          </cell>
          <cell r="G542">
            <v>0</v>
          </cell>
          <cell r="I542">
            <v>0</v>
          </cell>
          <cell r="J542">
            <v>0</v>
          </cell>
        </row>
        <row r="543">
          <cell r="C543" t="str">
            <v>T19.06.61</v>
          </cell>
          <cell r="D543" t="str">
            <v>VE - Marerial recovery / reprocessing - MUDFA</v>
          </cell>
          <cell r="E543">
            <v>-120000</v>
          </cell>
          <cell r="F543">
            <v>0</v>
          </cell>
          <cell r="G543">
            <v>0</v>
          </cell>
          <cell r="I543">
            <v>0</v>
          </cell>
          <cell r="J543">
            <v>0</v>
          </cell>
        </row>
        <row r="544">
          <cell r="C544" t="str">
            <v>T19.06.62</v>
          </cell>
          <cell r="D544" t="str">
            <v>VE - Reduction in extent of road reinstatement</v>
          </cell>
          <cell r="E544">
            <v>-116000</v>
          </cell>
          <cell r="F544">
            <v>0</v>
          </cell>
          <cell r="G544">
            <v>0</v>
          </cell>
          <cell r="I544">
            <v>0</v>
          </cell>
          <cell r="J544">
            <v>0</v>
          </cell>
        </row>
        <row r="545">
          <cell r="C545" t="str">
            <v>T19.06.63</v>
          </cell>
          <cell r="D545" t="str">
            <v>VE - Deferred Leasing</v>
          </cell>
          <cell r="E545">
            <v>-2961000</v>
          </cell>
          <cell r="F545">
            <v>0</v>
          </cell>
          <cell r="G545">
            <v>0</v>
          </cell>
          <cell r="I545">
            <v>0</v>
          </cell>
          <cell r="J545">
            <v>0</v>
          </cell>
        </row>
        <row r="546">
          <cell r="C546" t="str">
            <v>T19.06.64</v>
          </cell>
          <cell r="D546" t="str">
            <v>VE - Network Reinforcement</v>
          </cell>
          <cell r="E546">
            <v>0</v>
          </cell>
          <cell r="F546" t="str">
            <v/>
          </cell>
          <cell r="G546">
            <v>0</v>
          </cell>
          <cell r="I546">
            <v>0</v>
          </cell>
          <cell r="J546">
            <v>0</v>
          </cell>
        </row>
        <row r="547">
          <cell r="C547" t="str">
            <v>T19.06.65</v>
          </cell>
          <cell r="D547">
            <v>0</v>
          </cell>
          <cell r="E547">
            <v>0</v>
          </cell>
          <cell r="F547" t="str">
            <v/>
          </cell>
          <cell r="G547">
            <v>0</v>
          </cell>
          <cell r="I547">
            <v>0</v>
          </cell>
          <cell r="J547">
            <v>0</v>
          </cell>
        </row>
        <row r="548">
          <cell r="C548" t="str">
            <v>T19.06.66</v>
          </cell>
          <cell r="D548">
            <v>0</v>
          </cell>
          <cell r="E548">
            <v>0</v>
          </cell>
          <cell r="F548" t="str">
            <v/>
          </cell>
          <cell r="G548">
            <v>0</v>
          </cell>
          <cell r="I548">
            <v>0</v>
          </cell>
          <cell r="J548">
            <v>0</v>
          </cell>
        </row>
        <row r="549">
          <cell r="C549" t="str">
            <v>T19.06.67</v>
          </cell>
          <cell r="D549">
            <v>0</v>
          </cell>
          <cell r="E549">
            <v>0</v>
          </cell>
          <cell r="F549" t="str">
            <v/>
          </cell>
          <cell r="G549">
            <v>0</v>
          </cell>
          <cell r="I549">
            <v>0</v>
          </cell>
          <cell r="J549">
            <v>0</v>
          </cell>
        </row>
        <row r="550">
          <cell r="C550" t="str">
            <v>T19.06.68</v>
          </cell>
          <cell r="D550">
            <v>0</v>
          </cell>
          <cell r="E550">
            <v>0</v>
          </cell>
          <cell r="F550" t="str">
            <v/>
          </cell>
          <cell r="G550">
            <v>0</v>
          </cell>
          <cell r="I550">
            <v>0</v>
          </cell>
          <cell r="J550">
            <v>0</v>
          </cell>
        </row>
        <row r="551">
          <cell r="C551" t="str">
            <v>T19.06.69</v>
          </cell>
          <cell r="D551">
            <v>0</v>
          </cell>
          <cell r="E551">
            <v>0</v>
          </cell>
          <cell r="F551" t="str">
            <v/>
          </cell>
          <cell r="G551">
            <v>0</v>
          </cell>
          <cell r="I551">
            <v>0</v>
          </cell>
          <cell r="J551">
            <v>0</v>
          </cell>
        </row>
        <row r="552">
          <cell r="C552" t="str">
            <v>T19.06.70</v>
          </cell>
          <cell r="D552">
            <v>0</v>
          </cell>
          <cell r="E552">
            <v>0</v>
          </cell>
          <cell r="F552" t="str">
            <v/>
          </cell>
          <cell r="G552">
            <v>0</v>
          </cell>
          <cell r="I552">
            <v>0</v>
          </cell>
          <cell r="J552">
            <v>0</v>
          </cell>
        </row>
        <row r="553">
          <cell r="C553" t="str">
            <v>T19.06.71</v>
          </cell>
          <cell r="D553">
            <v>0</v>
          </cell>
          <cell r="E553">
            <v>0</v>
          </cell>
          <cell r="F553" t="str">
            <v/>
          </cell>
          <cell r="G553">
            <v>0</v>
          </cell>
          <cell r="I553">
            <v>0</v>
          </cell>
          <cell r="J553">
            <v>0</v>
          </cell>
        </row>
        <row r="554">
          <cell r="C554" t="str">
            <v>T19.06.72</v>
          </cell>
          <cell r="D554">
            <v>0</v>
          </cell>
          <cell r="E554">
            <v>0</v>
          </cell>
          <cell r="F554" t="str">
            <v/>
          </cell>
          <cell r="G554">
            <v>0</v>
          </cell>
          <cell r="I554">
            <v>0</v>
          </cell>
          <cell r="J554">
            <v>0</v>
          </cell>
        </row>
        <row r="555">
          <cell r="C555" t="str">
            <v>T19.06.73</v>
          </cell>
          <cell r="D555">
            <v>0</v>
          </cell>
          <cell r="E555">
            <v>0</v>
          </cell>
          <cell r="F555" t="str">
            <v/>
          </cell>
          <cell r="G555">
            <v>0</v>
          </cell>
          <cell r="I555">
            <v>0</v>
          </cell>
          <cell r="J555">
            <v>0</v>
          </cell>
        </row>
        <row r="556">
          <cell r="C556" t="str">
            <v>T19.06.74</v>
          </cell>
          <cell r="D556">
            <v>0</v>
          </cell>
          <cell r="E556">
            <v>0</v>
          </cell>
          <cell r="F556" t="str">
            <v/>
          </cell>
          <cell r="G556">
            <v>0</v>
          </cell>
          <cell r="I556">
            <v>0</v>
          </cell>
          <cell r="J556">
            <v>0</v>
          </cell>
        </row>
        <row r="557">
          <cell r="C557" t="str">
            <v>T19.06.75</v>
          </cell>
          <cell r="D557">
            <v>0</v>
          </cell>
          <cell r="E557">
            <v>0</v>
          </cell>
          <cell r="F557" t="str">
            <v/>
          </cell>
          <cell r="G557">
            <v>0</v>
          </cell>
          <cell r="I557">
            <v>0</v>
          </cell>
          <cell r="J557">
            <v>0</v>
          </cell>
        </row>
        <row r="558">
          <cell r="C558" t="str">
            <v>T19.06.76</v>
          </cell>
          <cell r="D558">
            <v>0</v>
          </cell>
          <cell r="E558">
            <v>0</v>
          </cell>
          <cell r="F558" t="str">
            <v/>
          </cell>
          <cell r="G558">
            <v>0</v>
          </cell>
          <cell r="I558">
            <v>0</v>
          </cell>
          <cell r="J558">
            <v>0</v>
          </cell>
        </row>
        <row r="559">
          <cell r="C559" t="str">
            <v>T19.06.77</v>
          </cell>
          <cell r="D559">
            <v>0</v>
          </cell>
          <cell r="E559">
            <v>0</v>
          </cell>
          <cell r="F559" t="str">
            <v/>
          </cell>
          <cell r="G559">
            <v>0</v>
          </cell>
          <cell r="I559">
            <v>0</v>
          </cell>
          <cell r="J559">
            <v>0</v>
          </cell>
        </row>
        <row r="560">
          <cell r="C560" t="str">
            <v>T19.06.78</v>
          </cell>
          <cell r="D560">
            <v>0</v>
          </cell>
          <cell r="E560">
            <v>0</v>
          </cell>
          <cell r="F560" t="str">
            <v/>
          </cell>
          <cell r="G560">
            <v>0</v>
          </cell>
          <cell r="I560">
            <v>0</v>
          </cell>
          <cell r="J560">
            <v>0</v>
          </cell>
        </row>
        <row r="561">
          <cell r="C561" t="str">
            <v>T19.06.79</v>
          </cell>
          <cell r="D561">
            <v>0</v>
          </cell>
          <cell r="E561">
            <v>0</v>
          </cell>
          <cell r="F561" t="str">
            <v/>
          </cell>
          <cell r="G561">
            <v>0</v>
          </cell>
          <cell r="I561">
            <v>0</v>
          </cell>
          <cell r="J561">
            <v>0</v>
          </cell>
        </row>
        <row r="562">
          <cell r="C562" t="str">
            <v>T19.06.80</v>
          </cell>
          <cell r="D562">
            <v>0</v>
          </cell>
          <cell r="E562">
            <v>0</v>
          </cell>
          <cell r="F562" t="str">
            <v/>
          </cell>
          <cell r="G562">
            <v>0</v>
          </cell>
          <cell r="I562">
            <v>0</v>
          </cell>
          <cell r="J562">
            <v>0</v>
          </cell>
        </row>
        <row r="563">
          <cell r="C563" t="str">
            <v>T19.06.81</v>
          </cell>
          <cell r="D563">
            <v>0</v>
          </cell>
          <cell r="E563">
            <v>0</v>
          </cell>
          <cell r="F563" t="str">
            <v/>
          </cell>
          <cell r="G563">
            <v>0</v>
          </cell>
          <cell r="I563">
            <v>0</v>
          </cell>
          <cell r="J563">
            <v>0</v>
          </cell>
        </row>
        <row r="564">
          <cell r="C564" t="str">
            <v>T19.06.82</v>
          </cell>
          <cell r="D564">
            <v>0</v>
          </cell>
          <cell r="E564">
            <v>0</v>
          </cell>
          <cell r="F564" t="str">
            <v/>
          </cell>
          <cell r="G564">
            <v>0</v>
          </cell>
          <cell r="I564">
            <v>0</v>
          </cell>
          <cell r="J564">
            <v>0</v>
          </cell>
        </row>
        <row r="565">
          <cell r="C565" t="str">
            <v>T19.06.83</v>
          </cell>
          <cell r="D565">
            <v>0</v>
          </cell>
          <cell r="E565">
            <v>0</v>
          </cell>
          <cell r="F565" t="str">
            <v/>
          </cell>
          <cell r="G565">
            <v>0</v>
          </cell>
          <cell r="I565">
            <v>0</v>
          </cell>
          <cell r="J565">
            <v>0</v>
          </cell>
        </row>
        <row r="566">
          <cell r="C566" t="str">
            <v>T19.06.84</v>
          </cell>
          <cell r="D566">
            <v>0</v>
          </cell>
          <cell r="E566">
            <v>0</v>
          </cell>
          <cell r="F566" t="str">
            <v/>
          </cell>
          <cell r="G566">
            <v>0</v>
          </cell>
          <cell r="I566">
            <v>0</v>
          </cell>
          <cell r="J566">
            <v>0</v>
          </cell>
        </row>
        <row r="567">
          <cell r="C567" t="str">
            <v>T19.06.85</v>
          </cell>
          <cell r="D567">
            <v>0</v>
          </cell>
          <cell r="E567">
            <v>0</v>
          </cell>
          <cell r="F567" t="str">
            <v/>
          </cell>
          <cell r="G567">
            <v>0</v>
          </cell>
          <cell r="I567">
            <v>0</v>
          </cell>
          <cell r="J567">
            <v>0</v>
          </cell>
        </row>
        <row r="568">
          <cell r="C568" t="str">
            <v>T19.06.86</v>
          </cell>
          <cell r="D568">
            <v>0</v>
          </cell>
          <cell r="E568">
            <v>0</v>
          </cell>
          <cell r="F568" t="str">
            <v/>
          </cell>
          <cell r="G568">
            <v>0</v>
          </cell>
          <cell r="I568">
            <v>0</v>
          </cell>
          <cell r="J568">
            <v>0</v>
          </cell>
        </row>
        <row r="569">
          <cell r="C569" t="str">
            <v>T19.06.87</v>
          </cell>
          <cell r="D569">
            <v>0</v>
          </cell>
          <cell r="E569">
            <v>0</v>
          </cell>
          <cell r="F569" t="str">
            <v/>
          </cell>
          <cell r="G569">
            <v>0</v>
          </cell>
          <cell r="I569">
            <v>0</v>
          </cell>
          <cell r="J569">
            <v>0</v>
          </cell>
        </row>
        <row r="570">
          <cell r="C570" t="str">
            <v>T19.06.88</v>
          </cell>
          <cell r="D570">
            <v>0</v>
          </cell>
          <cell r="E570">
            <v>0</v>
          </cell>
          <cell r="F570" t="str">
            <v/>
          </cell>
          <cell r="G570">
            <v>0</v>
          </cell>
          <cell r="I570">
            <v>0</v>
          </cell>
          <cell r="J570">
            <v>0</v>
          </cell>
        </row>
        <row r="571">
          <cell r="C571" t="str">
            <v>T19.06.89</v>
          </cell>
          <cell r="D571">
            <v>0</v>
          </cell>
          <cell r="E571">
            <v>0</v>
          </cell>
          <cell r="F571" t="str">
            <v/>
          </cell>
          <cell r="G571">
            <v>0</v>
          </cell>
          <cell r="I571">
            <v>0</v>
          </cell>
          <cell r="J571">
            <v>0</v>
          </cell>
        </row>
        <row r="572">
          <cell r="C572" t="str">
            <v>T19.06.90</v>
          </cell>
          <cell r="D572">
            <v>0</v>
          </cell>
          <cell r="E572">
            <v>0</v>
          </cell>
          <cell r="F572" t="str">
            <v/>
          </cell>
          <cell r="G572">
            <v>0</v>
          </cell>
          <cell r="I572">
            <v>0</v>
          </cell>
          <cell r="J572">
            <v>0</v>
          </cell>
        </row>
        <row r="573">
          <cell r="C573" t="str">
            <v>T19.06.91</v>
          </cell>
          <cell r="D573">
            <v>0</v>
          </cell>
          <cell r="E573">
            <v>0</v>
          </cell>
          <cell r="F573" t="str">
            <v/>
          </cell>
          <cell r="G573">
            <v>0</v>
          </cell>
          <cell r="I573">
            <v>0</v>
          </cell>
          <cell r="J573">
            <v>0</v>
          </cell>
        </row>
        <row r="574">
          <cell r="C574" t="str">
            <v>T19.06.92</v>
          </cell>
          <cell r="D574">
            <v>0</v>
          </cell>
          <cell r="E574">
            <v>0</v>
          </cell>
          <cell r="F574" t="str">
            <v/>
          </cell>
          <cell r="G574">
            <v>0</v>
          </cell>
          <cell r="I574">
            <v>0</v>
          </cell>
          <cell r="J574">
            <v>0</v>
          </cell>
        </row>
        <row r="575">
          <cell r="C575" t="str">
            <v>T19.06.93</v>
          </cell>
          <cell r="D575">
            <v>0</v>
          </cell>
          <cell r="E575">
            <v>0</v>
          </cell>
          <cell r="F575" t="str">
            <v/>
          </cell>
          <cell r="G575">
            <v>0</v>
          </cell>
          <cell r="I575">
            <v>0</v>
          </cell>
          <cell r="J575">
            <v>0</v>
          </cell>
        </row>
        <row r="576">
          <cell r="C576" t="str">
            <v>T19.06.94</v>
          </cell>
          <cell r="D576">
            <v>0</v>
          </cell>
          <cell r="E576">
            <v>0</v>
          </cell>
          <cell r="F576" t="str">
            <v/>
          </cell>
          <cell r="G576">
            <v>0</v>
          </cell>
          <cell r="I576">
            <v>0</v>
          </cell>
          <cell r="J576">
            <v>0</v>
          </cell>
        </row>
        <row r="577">
          <cell r="C577" t="str">
            <v>T19.06.95</v>
          </cell>
          <cell r="D577">
            <v>0</v>
          </cell>
          <cell r="E577">
            <v>0</v>
          </cell>
          <cell r="F577" t="str">
            <v/>
          </cell>
          <cell r="G577">
            <v>0</v>
          </cell>
          <cell r="I577">
            <v>0</v>
          </cell>
          <cell r="J577">
            <v>0</v>
          </cell>
        </row>
        <row r="578">
          <cell r="C578" t="str">
            <v>T19.06.96</v>
          </cell>
          <cell r="D578">
            <v>0</v>
          </cell>
          <cell r="E578">
            <v>0</v>
          </cell>
          <cell r="F578" t="str">
            <v/>
          </cell>
          <cell r="G578">
            <v>0</v>
          </cell>
          <cell r="I578">
            <v>0</v>
          </cell>
          <cell r="J578">
            <v>0</v>
          </cell>
        </row>
        <row r="579">
          <cell r="C579" t="str">
            <v>T19.06.97</v>
          </cell>
          <cell r="D579">
            <v>0</v>
          </cell>
          <cell r="E579">
            <v>0</v>
          </cell>
          <cell r="F579" t="str">
            <v/>
          </cell>
          <cell r="G579">
            <v>0</v>
          </cell>
          <cell r="I579">
            <v>0</v>
          </cell>
          <cell r="J579">
            <v>0</v>
          </cell>
        </row>
        <row r="580">
          <cell r="C580" t="str">
            <v>T19.06.98</v>
          </cell>
          <cell r="D580">
            <v>0</v>
          </cell>
          <cell r="E580">
            <v>0</v>
          </cell>
          <cell r="F580" t="str">
            <v/>
          </cell>
          <cell r="G580">
            <v>0</v>
          </cell>
          <cell r="I580">
            <v>0</v>
          </cell>
          <cell r="J580">
            <v>0</v>
          </cell>
        </row>
        <row r="581">
          <cell r="C581" t="str">
            <v>T19.06.99</v>
          </cell>
          <cell r="D581">
            <v>0</v>
          </cell>
          <cell r="E581">
            <v>0</v>
          </cell>
          <cell r="F581" t="str">
            <v/>
          </cell>
          <cell r="G581">
            <v>0</v>
          </cell>
          <cell r="I581">
            <v>0</v>
          </cell>
          <cell r="J581">
            <v>0</v>
          </cell>
        </row>
        <row r="582">
          <cell r="C582" t="str">
            <v>T19.06.100</v>
          </cell>
          <cell r="D582">
            <v>0</v>
          </cell>
          <cell r="E582">
            <v>0</v>
          </cell>
          <cell r="F582" t="str">
            <v/>
          </cell>
          <cell r="G582">
            <v>0</v>
          </cell>
          <cell r="I582">
            <v>0</v>
          </cell>
          <cell r="J582">
            <v>0</v>
          </cell>
        </row>
        <row r="583">
          <cell r="C583" t="str">
            <v>T19.06.61-100</v>
          </cell>
          <cell r="D583" t="str">
            <v>Subtotal VE - Non-Infraco</v>
          </cell>
          <cell r="E583">
            <v>-3197000</v>
          </cell>
          <cell r="F583">
            <v>0</v>
          </cell>
          <cell r="G583">
            <v>0</v>
          </cell>
          <cell r="I583">
            <v>0</v>
          </cell>
          <cell r="J583">
            <v>0</v>
          </cell>
        </row>
        <row r="584">
          <cell r="C584" t="str">
            <v>T19.06</v>
          </cell>
          <cell r="D584" t="str">
            <v>Subtotal VE</v>
          </cell>
          <cell r="E584">
            <v>1593000</v>
          </cell>
          <cell r="F584">
            <v>0</v>
          </cell>
          <cell r="G584">
            <v>0</v>
          </cell>
          <cell r="I584">
            <v>0</v>
          </cell>
          <cell r="J584">
            <v>0</v>
          </cell>
        </row>
        <row r="585">
          <cell r="C585" t="str">
            <v>T19.07.04</v>
          </cell>
          <cell r="D585" t="str">
            <v>Power - Network reinforcement</v>
          </cell>
          <cell r="E585">
            <v>216674</v>
          </cell>
          <cell r="F585">
            <v>1</v>
          </cell>
          <cell r="G585">
            <v>216674</v>
          </cell>
          <cell r="I585">
            <v>0</v>
          </cell>
          <cell r="J585">
            <v>216674</v>
          </cell>
        </row>
        <row r="586">
          <cell r="C586" t="str">
            <v>T19.07.06</v>
          </cell>
          <cell r="D586" t="str">
            <v>IPR2 contingency</v>
          </cell>
          <cell r="E586">
            <v>300000</v>
          </cell>
          <cell r="F586">
            <v>1</v>
          </cell>
          <cell r="G586">
            <v>300000</v>
          </cell>
          <cell r="I586">
            <v>259534</v>
          </cell>
          <cell r="J586">
            <v>40466</v>
          </cell>
        </row>
        <row r="587">
          <cell r="C587" t="str">
            <v>T19.07.07</v>
          </cell>
          <cell r="D587" t="str">
            <v>Traffic signal and UTC</v>
          </cell>
          <cell r="E587">
            <v>0</v>
          </cell>
          <cell r="F587" t="str">
            <v/>
          </cell>
          <cell r="G587">
            <v>0</v>
          </cell>
          <cell r="I587">
            <v>0</v>
          </cell>
          <cell r="J587">
            <v>0</v>
          </cell>
        </row>
        <row r="588">
          <cell r="C588" t="str">
            <v>T19.07.08</v>
          </cell>
          <cell r="D588" t="str">
            <v>Murrayfield modifications</v>
          </cell>
          <cell r="E588">
            <v>1185843</v>
          </cell>
          <cell r="F588">
            <v>1</v>
          </cell>
          <cell r="G588">
            <v>1185843</v>
          </cell>
          <cell r="I588">
            <v>1202961</v>
          </cell>
          <cell r="J588">
            <v>-17118</v>
          </cell>
        </row>
        <row r="589">
          <cell r="C589" t="str">
            <v>T19.07.16</v>
          </cell>
          <cell r="D589">
            <v>0</v>
          </cell>
          <cell r="E589">
            <v>0</v>
          </cell>
          <cell r="F589" t="str">
            <v/>
          </cell>
          <cell r="G589">
            <v>0</v>
          </cell>
          <cell r="I589">
            <v>0</v>
          </cell>
          <cell r="J589">
            <v>0</v>
          </cell>
        </row>
        <row r="590">
          <cell r="C590" t="str">
            <v>T19.07.10</v>
          </cell>
          <cell r="D590" t="str">
            <v>Office land rental</v>
          </cell>
          <cell r="E590">
            <v>278556.88</v>
          </cell>
          <cell r="F590">
            <v>0.77266043473778134</v>
          </cell>
          <cell r="G590">
            <v>215229.88</v>
          </cell>
          <cell r="I590">
            <v>207124</v>
          </cell>
          <cell r="J590">
            <v>8105.8800000000047</v>
          </cell>
        </row>
        <row r="591">
          <cell r="C591" t="str">
            <v>T19.07.11</v>
          </cell>
          <cell r="D591" t="str">
            <v>Leith goods yard</v>
          </cell>
          <cell r="E591">
            <v>90000.022253521092</v>
          </cell>
          <cell r="F591">
            <v>0.93934445944221501</v>
          </cell>
          <cell r="G591">
            <v>84541.022253521092</v>
          </cell>
          <cell r="I591">
            <v>80288</v>
          </cell>
          <cell r="J591">
            <v>4253.0222535210924</v>
          </cell>
        </row>
        <row r="592">
          <cell r="C592" t="str">
            <v>T19.07.12</v>
          </cell>
          <cell r="D592" t="str">
            <v>Traffic management design</v>
          </cell>
          <cell r="E592">
            <v>127122</v>
          </cell>
          <cell r="F592">
            <v>0.33135098566731169</v>
          </cell>
          <cell r="G592">
            <v>42122</v>
          </cell>
          <cell r="I592">
            <v>196307</v>
          </cell>
          <cell r="J592">
            <v>-154185</v>
          </cell>
        </row>
        <row r="593">
          <cell r="C593" t="str">
            <v>T19.07.17</v>
          </cell>
          <cell r="D593" t="str">
            <v>Burnside Road - Construction Costs</v>
          </cell>
          <cell r="E593">
            <v>1523081.9900000002</v>
          </cell>
          <cell r="F593">
            <v>1</v>
          </cell>
          <cell r="G593">
            <v>1523081.9900000002</v>
          </cell>
          <cell r="I593">
            <v>1485212</v>
          </cell>
          <cell r="J593">
            <v>37869.990000000224</v>
          </cell>
        </row>
        <row r="594">
          <cell r="C594" t="str">
            <v>T19.07.18</v>
          </cell>
          <cell r="D594" t="str">
            <v xml:space="preserve">Burnside Road - BAA Costs </v>
          </cell>
          <cell r="E594">
            <v>414643.46000000014</v>
          </cell>
          <cell r="F594">
            <v>1</v>
          </cell>
          <cell r="G594">
            <v>414643.46000000014</v>
          </cell>
          <cell r="I594">
            <v>410792.19000000006</v>
          </cell>
          <cell r="J594">
            <v>3851.2700000000768</v>
          </cell>
        </row>
        <row r="595">
          <cell r="C595" t="str">
            <v>T19.07.19</v>
          </cell>
          <cell r="D595" t="str">
            <v xml:space="preserve">Burnside Road - Consultancy Costs </v>
          </cell>
          <cell r="E595">
            <v>202446.76</v>
          </cell>
          <cell r="F595">
            <v>1</v>
          </cell>
          <cell r="G595">
            <v>202446.76</v>
          </cell>
          <cell r="I595">
            <v>198867.83</v>
          </cell>
          <cell r="J595">
            <v>3578.9300000000221</v>
          </cell>
        </row>
        <row r="596">
          <cell r="C596" t="str">
            <v>T19.07.20</v>
          </cell>
          <cell r="D596" t="str">
            <v xml:space="preserve">Burnside Road - Other Costs </v>
          </cell>
          <cell r="E596">
            <v>125659.90000000002</v>
          </cell>
          <cell r="F596">
            <v>0.59892535327499075</v>
          </cell>
          <cell r="G596">
            <v>75260.900000000023</v>
          </cell>
          <cell r="I596">
            <v>16736</v>
          </cell>
          <cell r="J596">
            <v>58524.900000000023</v>
          </cell>
        </row>
        <row r="597">
          <cell r="C597" t="str">
            <v>T19.07.21</v>
          </cell>
          <cell r="D597" t="str">
            <v>BAA MUDFA - Construction Costs</v>
          </cell>
          <cell r="E597">
            <v>439643.43999999994</v>
          </cell>
          <cell r="F597">
            <v>1</v>
          </cell>
          <cell r="G597">
            <v>439643.43999999994</v>
          </cell>
          <cell r="I597">
            <v>428653</v>
          </cell>
          <cell r="J597">
            <v>10990.439999999944</v>
          </cell>
        </row>
        <row r="598">
          <cell r="C598" t="str">
            <v>T19.07.22</v>
          </cell>
          <cell r="D598" t="str">
            <v xml:space="preserve">BAA MUDFA - BAA Costs </v>
          </cell>
          <cell r="E598">
            <v>212502.07</v>
          </cell>
          <cell r="F598">
            <v>1</v>
          </cell>
          <cell r="G598">
            <v>212502.07</v>
          </cell>
          <cell r="I598">
            <v>201977</v>
          </cell>
          <cell r="J598">
            <v>10525.070000000007</v>
          </cell>
        </row>
        <row r="599">
          <cell r="C599" t="str">
            <v>T19.07.23</v>
          </cell>
          <cell r="D599" t="str">
            <v xml:space="preserve">BAA MUDFA - Consultancy Costs </v>
          </cell>
          <cell r="E599">
            <v>186485.71</v>
          </cell>
          <cell r="F599">
            <v>1</v>
          </cell>
          <cell r="G599">
            <v>186485.71</v>
          </cell>
          <cell r="I599">
            <v>186486</v>
          </cell>
          <cell r="J599">
            <v>-0.29000000000814907</v>
          </cell>
        </row>
        <row r="600">
          <cell r="C600" t="str">
            <v>T19.07.24</v>
          </cell>
          <cell r="D600" t="str">
            <v xml:space="preserve">BAA MUDFA - Other Costs </v>
          </cell>
          <cell r="E600">
            <v>0</v>
          </cell>
          <cell r="F600" t="str">
            <v/>
          </cell>
          <cell r="G600">
            <v>0</v>
          </cell>
          <cell r="I600">
            <v>0</v>
          </cell>
          <cell r="J600">
            <v>0</v>
          </cell>
        </row>
        <row r="601">
          <cell r="C601" t="str">
            <v>T19.07.25</v>
          </cell>
          <cell r="D601" t="str">
            <v>Forth Ports Section 1a</v>
          </cell>
          <cell r="E601">
            <v>0.25000000046566129</v>
          </cell>
          <cell r="F601">
            <v>5760527.9892701805</v>
          </cell>
          <cell r="G601">
            <v>1440132</v>
          </cell>
          <cell r="I601">
            <v>1256337.1800000002</v>
          </cell>
          <cell r="J601">
            <v>183794.81999999983</v>
          </cell>
        </row>
        <row r="602">
          <cell r="C602" t="str">
            <v>T19.01-08, 10-12,17-20</v>
          </cell>
          <cell r="D602" t="str">
            <v>Subtotal non Infraco works</v>
          </cell>
          <cell r="E602">
            <v>5302659.4822535217</v>
          </cell>
          <cell r="F602">
            <v>1.2330805427232048</v>
          </cell>
          <cell r="G602">
            <v>6538606.2322535207</v>
          </cell>
          <cell r="I602">
            <v>6131275.1999999993</v>
          </cell>
          <cell r="J602">
            <v>407331.0322535212</v>
          </cell>
        </row>
        <row r="603">
          <cell r="C603" t="str">
            <v>T19.07.26</v>
          </cell>
          <cell r="D603" t="str">
            <v>SW Global Resourcing</v>
          </cell>
          <cell r="E603">
            <v>620453</v>
          </cell>
          <cell r="F603">
            <v>0.70988938727026862</v>
          </cell>
          <cell r="G603">
            <v>440453</v>
          </cell>
          <cell r="I603">
            <v>435899</v>
          </cell>
          <cell r="J603">
            <v>4554</v>
          </cell>
        </row>
        <row r="604">
          <cell r="C604" t="str">
            <v>T19.07.27</v>
          </cell>
          <cell r="D604" t="str">
            <v>Stray Current Monitoring</v>
          </cell>
          <cell r="E604">
            <v>156223</v>
          </cell>
          <cell r="F604">
            <v>0.93598893888863999</v>
          </cell>
          <cell r="G604">
            <v>146223</v>
          </cell>
          <cell r="I604">
            <v>101205</v>
          </cell>
          <cell r="J604">
            <v>45018</v>
          </cell>
        </row>
        <row r="605">
          <cell r="C605" t="str">
            <v>T19.07.28</v>
          </cell>
          <cell r="D605" t="str">
            <v>Manhole at Balbirnie Place (Frontline cost)</v>
          </cell>
          <cell r="E605">
            <v>103726</v>
          </cell>
          <cell r="F605">
            <v>0.96536066174343949</v>
          </cell>
          <cell r="G605">
            <v>100133</v>
          </cell>
          <cell r="I605">
            <v>215407.31</v>
          </cell>
          <cell r="J605">
            <v>-115274.31</v>
          </cell>
        </row>
        <row r="606">
          <cell r="C606" t="str">
            <v>T19.07.29</v>
          </cell>
          <cell r="D606" t="str">
            <v>SGN  Gas main haymarket</v>
          </cell>
          <cell r="E606">
            <v>0</v>
          </cell>
          <cell r="F606" t="str">
            <v/>
          </cell>
          <cell r="G606">
            <v>0</v>
          </cell>
          <cell r="I606">
            <v>43565.11</v>
          </cell>
          <cell r="J606">
            <v>-43565.11</v>
          </cell>
        </row>
        <row r="607">
          <cell r="C607" t="str">
            <v>T19.07.30</v>
          </cell>
          <cell r="D607" t="str">
            <v>Crash Gate 10</v>
          </cell>
          <cell r="E607">
            <v>175000</v>
          </cell>
          <cell r="F607">
            <v>0.71596571428571432</v>
          </cell>
          <cell r="G607">
            <v>125294</v>
          </cell>
          <cell r="I607">
            <v>125293.79</v>
          </cell>
          <cell r="J607">
            <v>0.21000000000640284</v>
          </cell>
        </row>
        <row r="608">
          <cell r="C608" t="str">
            <v>T19.07.31</v>
          </cell>
          <cell r="D608" t="str">
            <v>Constitution Street – Mock-up</v>
          </cell>
          <cell r="E608">
            <v>46037.403333333328</v>
          </cell>
          <cell r="F608">
            <v>0.833048794165266</v>
          </cell>
          <cell r="G608">
            <v>38351.403333333328</v>
          </cell>
          <cell r="I608">
            <v>38351</v>
          </cell>
          <cell r="J608">
            <v>0.40333333332819166</v>
          </cell>
        </row>
        <row r="609">
          <cell r="C609" t="str">
            <v>T19.07.32</v>
          </cell>
          <cell r="D609" t="str">
            <v>SGN Gas diversion</v>
          </cell>
          <cell r="E609">
            <v>635372</v>
          </cell>
          <cell r="F609">
            <v>0.59866031238392625</v>
          </cell>
          <cell r="G609">
            <v>380372</v>
          </cell>
          <cell r="I609">
            <v>180750</v>
          </cell>
          <cell r="J609">
            <v>199622</v>
          </cell>
        </row>
        <row r="610">
          <cell r="C610" t="str">
            <v>T19.07.33</v>
          </cell>
          <cell r="D610" t="str">
            <v>MUDFA scoped side entry manholes</v>
          </cell>
          <cell r="E610">
            <v>616043</v>
          </cell>
          <cell r="F610">
            <v>0.96587900519931236</v>
          </cell>
          <cell r="G610">
            <v>595023</v>
          </cell>
          <cell r="I610">
            <v>550302.71</v>
          </cell>
          <cell r="J610">
            <v>44720.290000000037</v>
          </cell>
        </row>
        <row r="611">
          <cell r="C611" t="str">
            <v>T19.07.34</v>
          </cell>
          <cell r="D611" t="str">
            <v>Power network Reinforcement</v>
          </cell>
          <cell r="E611">
            <v>0</v>
          </cell>
          <cell r="F611" t="str">
            <v/>
          </cell>
          <cell r="G611">
            <v>0</v>
          </cell>
          <cell r="I611">
            <v>0</v>
          </cell>
          <cell r="J611">
            <v>0</v>
          </cell>
        </row>
        <row r="612">
          <cell r="C612" t="str">
            <v>T19.07.35</v>
          </cell>
          <cell r="D612" t="str">
            <v>Section 1a Utilities</v>
          </cell>
          <cell r="E612">
            <v>3199337.0585074569</v>
          </cell>
          <cell r="F612">
            <v>1.0882523456692994</v>
          </cell>
          <cell r="G612">
            <v>3481686.0585074569</v>
          </cell>
          <cell r="I612">
            <v>3057832</v>
          </cell>
          <cell r="J612">
            <v>423854.05850745691</v>
          </cell>
        </row>
        <row r="613">
          <cell r="C613" t="str">
            <v>T19.07.36</v>
          </cell>
          <cell r="D613" t="str">
            <v>Clancy Docwra Utilities Works</v>
          </cell>
          <cell r="E613">
            <v>5703008</v>
          </cell>
          <cell r="F613">
            <v>1.0787323110891656</v>
          </cell>
          <cell r="G613">
            <v>6152019</v>
          </cell>
          <cell r="I613">
            <v>5724249</v>
          </cell>
          <cell r="J613">
            <v>427770</v>
          </cell>
        </row>
        <row r="614">
          <cell r="C614" t="str">
            <v>T19.07.37</v>
          </cell>
          <cell r="D614" t="str">
            <v>Section 5C Edinburgh Park Clancy</v>
          </cell>
          <cell r="E614">
            <v>256597</v>
          </cell>
          <cell r="F614">
            <v>1</v>
          </cell>
          <cell r="G614">
            <v>256597</v>
          </cell>
          <cell r="I614">
            <v>243359</v>
          </cell>
          <cell r="J614">
            <v>13238</v>
          </cell>
        </row>
        <row r="615">
          <cell r="C615" t="str">
            <v>T19.07.38</v>
          </cell>
          <cell r="D615" t="str">
            <v>Mass Barier Costs</v>
          </cell>
          <cell r="E615">
            <v>221687</v>
          </cell>
          <cell r="F615">
            <v>1</v>
          </cell>
          <cell r="G615">
            <v>221687</v>
          </cell>
          <cell r="I615">
            <v>0</v>
          </cell>
          <cell r="J615">
            <v>221687</v>
          </cell>
        </row>
        <row r="616">
          <cell r="C616" t="str">
            <v>T19.07.39</v>
          </cell>
          <cell r="D616" t="str">
            <v>Baltic Street</v>
          </cell>
          <cell r="E616">
            <v>0</v>
          </cell>
          <cell r="F616" t="str">
            <v/>
          </cell>
          <cell r="G616">
            <v>0</v>
          </cell>
          <cell r="I616">
            <v>0</v>
          </cell>
          <cell r="J616">
            <v>0</v>
          </cell>
        </row>
        <row r="617">
          <cell r="C617" t="str">
            <v>T19.07.40</v>
          </cell>
          <cell r="D617" t="str">
            <v>South Gyle - Sewer Diversion</v>
          </cell>
          <cell r="E617">
            <v>798208</v>
          </cell>
          <cell r="F617">
            <v>1</v>
          </cell>
          <cell r="G617">
            <v>798208</v>
          </cell>
          <cell r="I617">
            <v>809513</v>
          </cell>
          <cell r="J617">
            <v>-11305</v>
          </cell>
        </row>
        <row r="618">
          <cell r="C618" t="str">
            <v>T19.07.41</v>
          </cell>
          <cell r="D618" t="str">
            <v>Visirail / Rubber Kerbs</v>
          </cell>
          <cell r="E618">
            <v>906782</v>
          </cell>
          <cell r="F618">
            <v>0.99518627409895655</v>
          </cell>
          <cell r="G618">
            <v>902417</v>
          </cell>
          <cell r="I618">
            <v>887732</v>
          </cell>
          <cell r="J618">
            <v>14685</v>
          </cell>
        </row>
        <row r="619">
          <cell r="C619" t="str">
            <v>T19.07.42</v>
          </cell>
          <cell r="D619" t="str">
            <v>SUC Costs - from MUDFA</v>
          </cell>
          <cell r="E619">
            <v>0</v>
          </cell>
          <cell r="F619" t="str">
            <v/>
          </cell>
          <cell r="G619">
            <v>0</v>
          </cell>
          <cell r="I619">
            <v>13648</v>
          </cell>
          <cell r="J619">
            <v>-13648</v>
          </cell>
        </row>
        <row r="620">
          <cell r="C620" t="str">
            <v>T19.07.43</v>
          </cell>
          <cell r="D620" t="str">
            <v>SUC Betterment - from MUDFA</v>
          </cell>
          <cell r="E620">
            <v>0</v>
          </cell>
          <cell r="F620" t="str">
            <v/>
          </cell>
          <cell r="G620">
            <v>0</v>
          </cell>
          <cell r="I620">
            <v>0</v>
          </cell>
          <cell r="J620">
            <v>0</v>
          </cell>
        </row>
        <row r="621">
          <cell r="C621" t="str">
            <v>T19.07.44</v>
          </cell>
          <cell r="D621" t="str">
            <v>Grontmij design novation section 7 BAA</v>
          </cell>
          <cell r="E621">
            <v>0</v>
          </cell>
          <cell r="F621" t="str">
            <v/>
          </cell>
          <cell r="G621">
            <v>0</v>
          </cell>
          <cell r="I621">
            <v>0</v>
          </cell>
          <cell r="J621">
            <v>0</v>
          </cell>
        </row>
        <row r="622">
          <cell r="C622" t="str">
            <v>T19.07.45</v>
          </cell>
          <cell r="D622" t="str">
            <v>Trial Holes  S. Gyle</v>
          </cell>
          <cell r="E622">
            <v>-150000</v>
          </cell>
          <cell r="F622">
            <v>0</v>
          </cell>
          <cell r="G622">
            <v>0</v>
          </cell>
          <cell r="I622">
            <v>0</v>
          </cell>
          <cell r="J622">
            <v>0</v>
          </cell>
        </row>
        <row r="623">
          <cell r="C623" t="str">
            <v>T19.07.46</v>
          </cell>
          <cell r="D623" t="str">
            <v>Bus Tracker Work</v>
          </cell>
          <cell r="E623">
            <v>45000</v>
          </cell>
          <cell r="F623">
            <v>1</v>
          </cell>
          <cell r="G623">
            <v>45000</v>
          </cell>
          <cell r="I623">
            <v>40260</v>
          </cell>
          <cell r="J623">
            <v>4740</v>
          </cell>
        </row>
        <row r="624">
          <cell r="C624" t="str">
            <v>T19.07.47</v>
          </cell>
          <cell r="D624" t="str">
            <v>POL HA Temp Retention Works</v>
          </cell>
          <cell r="E624">
            <v>100000</v>
          </cell>
          <cell r="F624">
            <v>1</v>
          </cell>
          <cell r="G624">
            <v>100000</v>
          </cell>
          <cell r="I624">
            <v>100000</v>
          </cell>
          <cell r="J624">
            <v>0</v>
          </cell>
        </row>
        <row r="625">
          <cell r="C625" t="str">
            <v>T19.07.48</v>
          </cell>
          <cell r="D625" t="str">
            <v>Cabling at Tower Place Bridge Div works</v>
          </cell>
          <cell r="E625">
            <v>170000</v>
          </cell>
          <cell r="F625">
            <v>0.12534117647058823</v>
          </cell>
          <cell r="G625">
            <v>21308</v>
          </cell>
          <cell r="I625">
            <v>7561</v>
          </cell>
          <cell r="J625">
            <v>13747</v>
          </cell>
        </row>
        <row r="626">
          <cell r="C626" t="str">
            <v>T19.07.26-48</v>
          </cell>
          <cell r="D626" t="str">
            <v>Subtotal non Infraco changes</v>
          </cell>
          <cell r="E626">
            <v>13603473.46184079</v>
          </cell>
          <cell r="F626">
            <v>1.0147975442128558</v>
          </cell>
          <cell r="G626">
            <v>13804771.46184079</v>
          </cell>
          <cell r="I626">
            <v>12574927.92</v>
          </cell>
          <cell r="J626">
            <v>1229843.5418407903</v>
          </cell>
        </row>
        <row r="627">
          <cell r="C627" t="str">
            <v>T19.07.09</v>
          </cell>
          <cell r="D627" t="str">
            <v>Fastlink alternative</v>
          </cell>
          <cell r="E627">
            <v>549000</v>
          </cell>
          <cell r="F627">
            <v>1</v>
          </cell>
          <cell r="G627">
            <v>549000</v>
          </cell>
          <cell r="I627">
            <v>546558</v>
          </cell>
          <cell r="J627">
            <v>2442</v>
          </cell>
        </row>
        <row r="628">
          <cell r="C628" t="str">
            <v>T19.07.13</v>
          </cell>
          <cell r="D628" t="str">
            <v>Ancient monuments</v>
          </cell>
          <cell r="E628">
            <v>190311</v>
          </cell>
          <cell r="F628">
            <v>0.32582457135951154</v>
          </cell>
          <cell r="G628">
            <v>62008</v>
          </cell>
          <cell r="I628">
            <v>51460</v>
          </cell>
          <cell r="J628">
            <v>10548</v>
          </cell>
        </row>
        <row r="629">
          <cell r="C629" t="str">
            <v>T19.07.14</v>
          </cell>
          <cell r="D629" t="str">
            <v>TMi cycle integration study</v>
          </cell>
          <cell r="E629">
            <v>19657</v>
          </cell>
          <cell r="F629">
            <v>1</v>
          </cell>
          <cell r="G629">
            <v>19657</v>
          </cell>
          <cell r="I629">
            <v>19656.899999999998</v>
          </cell>
          <cell r="J629">
            <v>0.10000000000218279</v>
          </cell>
        </row>
        <row r="630">
          <cell r="C630" t="str">
            <v>T19.07.15</v>
          </cell>
          <cell r="D630" t="str">
            <v>Siemens out of hours monitoring</v>
          </cell>
          <cell r="E630">
            <v>100000</v>
          </cell>
          <cell r="F630">
            <v>0.66715999999999998</v>
          </cell>
          <cell r="G630">
            <v>66716</v>
          </cell>
          <cell r="I630">
            <v>66716</v>
          </cell>
          <cell r="J630">
            <v>0</v>
          </cell>
        </row>
        <row r="631">
          <cell r="C631" t="str">
            <v>T19.07.49</v>
          </cell>
          <cell r="D631" t="str">
            <v>Gogar 250 Water Main - Clancy</v>
          </cell>
          <cell r="E631">
            <v>190430</v>
          </cell>
          <cell r="F631">
            <v>0.42101034500866458</v>
          </cell>
          <cell r="G631">
            <v>80173</v>
          </cell>
          <cell r="I631">
            <v>55</v>
          </cell>
          <cell r="J631">
            <v>80118</v>
          </cell>
        </row>
        <row r="632">
          <cell r="C632" t="str">
            <v>T19.07.50</v>
          </cell>
          <cell r="D632" t="str">
            <v>Remedial Works to SW Manholes - Crummock</v>
          </cell>
          <cell r="E632">
            <v>26639</v>
          </cell>
          <cell r="F632">
            <v>0</v>
          </cell>
          <cell r="G632">
            <v>0</v>
          </cell>
          <cell r="I632">
            <v>0</v>
          </cell>
          <cell r="J632">
            <v>0</v>
          </cell>
        </row>
        <row r="633">
          <cell r="C633" t="str">
            <v>T19.07.51</v>
          </cell>
          <cell r="D633" t="str">
            <v>SW Abandonments</v>
          </cell>
          <cell r="E633">
            <v>157658</v>
          </cell>
          <cell r="F633">
            <v>0</v>
          </cell>
          <cell r="G633">
            <v>0</v>
          </cell>
          <cell r="I633">
            <v>0</v>
          </cell>
          <cell r="J633">
            <v>0</v>
          </cell>
        </row>
        <row r="634">
          <cell r="C634" t="str">
            <v>T19.07.52</v>
          </cell>
          <cell r="D634" t="str">
            <v>Assembly St Temp SW 300mm Diversion</v>
          </cell>
          <cell r="E634">
            <v>97091</v>
          </cell>
          <cell r="F634">
            <v>0</v>
          </cell>
          <cell r="G634">
            <v>0</v>
          </cell>
          <cell r="I634">
            <v>110</v>
          </cell>
          <cell r="J634">
            <v>-110</v>
          </cell>
        </row>
        <row r="635">
          <cell r="C635" t="str">
            <v>T19.07.53</v>
          </cell>
          <cell r="D635" t="str">
            <v>Traffic Management Costs</v>
          </cell>
          <cell r="E635">
            <v>644670</v>
          </cell>
          <cell r="F635">
            <v>0.91273209549071621</v>
          </cell>
          <cell r="G635">
            <v>588411</v>
          </cell>
          <cell r="I635">
            <v>0</v>
          </cell>
          <cell r="J635">
            <v>588411</v>
          </cell>
        </row>
        <row r="636">
          <cell r="C636" t="str">
            <v>T19.07.58</v>
          </cell>
          <cell r="D636">
            <v>0</v>
          </cell>
          <cell r="E636">
            <v>0</v>
          </cell>
          <cell r="F636" t="str">
            <v/>
          </cell>
          <cell r="G636">
            <v>0</v>
          </cell>
          <cell r="I636">
            <v>0</v>
          </cell>
          <cell r="J636">
            <v>0</v>
          </cell>
        </row>
        <row r="637">
          <cell r="C637" t="str">
            <v>T19.07.59</v>
          </cell>
          <cell r="D637">
            <v>0</v>
          </cell>
          <cell r="E637">
            <v>0</v>
          </cell>
          <cell r="F637" t="str">
            <v/>
          </cell>
          <cell r="G637">
            <v>0</v>
          </cell>
          <cell r="I637">
            <v>0</v>
          </cell>
          <cell r="J637">
            <v>0</v>
          </cell>
        </row>
        <row r="638">
          <cell r="C638" t="str">
            <v>T19.07.60</v>
          </cell>
          <cell r="D638">
            <v>0</v>
          </cell>
          <cell r="E638">
            <v>0</v>
          </cell>
          <cell r="F638" t="str">
            <v/>
          </cell>
          <cell r="G638">
            <v>0</v>
          </cell>
          <cell r="I638">
            <v>0</v>
          </cell>
          <cell r="J638">
            <v>0</v>
          </cell>
        </row>
        <row r="639">
          <cell r="C639" t="str">
            <v>T19.07.61</v>
          </cell>
          <cell r="D639">
            <v>0</v>
          </cell>
          <cell r="E639">
            <v>0</v>
          </cell>
          <cell r="F639" t="str">
            <v/>
          </cell>
          <cell r="G639">
            <v>0</v>
          </cell>
          <cell r="I639">
            <v>0</v>
          </cell>
          <cell r="J639">
            <v>0</v>
          </cell>
        </row>
        <row r="640">
          <cell r="C640" t="str">
            <v>T19.07.62</v>
          </cell>
          <cell r="D640">
            <v>0</v>
          </cell>
          <cell r="E640">
            <v>0</v>
          </cell>
          <cell r="F640" t="str">
            <v/>
          </cell>
          <cell r="G640">
            <v>0</v>
          </cell>
          <cell r="I640">
            <v>0</v>
          </cell>
          <cell r="J640">
            <v>0</v>
          </cell>
        </row>
        <row r="641">
          <cell r="C641" t="str">
            <v>T19.07.63</v>
          </cell>
          <cell r="D641">
            <v>0</v>
          </cell>
          <cell r="E641">
            <v>0</v>
          </cell>
          <cell r="F641" t="str">
            <v/>
          </cell>
          <cell r="G641">
            <v>0</v>
          </cell>
          <cell r="I641">
            <v>0</v>
          </cell>
          <cell r="J641">
            <v>0</v>
          </cell>
        </row>
        <row r="642">
          <cell r="C642" t="str">
            <v>T19.07.64</v>
          </cell>
          <cell r="D642">
            <v>0</v>
          </cell>
          <cell r="E642">
            <v>0</v>
          </cell>
          <cell r="F642" t="str">
            <v/>
          </cell>
          <cell r="G642">
            <v>0</v>
          </cell>
          <cell r="I642">
            <v>0</v>
          </cell>
          <cell r="J642">
            <v>0</v>
          </cell>
        </row>
        <row r="643">
          <cell r="C643" t="str">
            <v>T19.07.65</v>
          </cell>
          <cell r="D643">
            <v>0</v>
          </cell>
          <cell r="E643">
            <v>0</v>
          </cell>
          <cell r="F643" t="str">
            <v/>
          </cell>
          <cell r="G643">
            <v>0</v>
          </cell>
          <cell r="I643">
            <v>0</v>
          </cell>
          <cell r="J643">
            <v>0</v>
          </cell>
        </row>
        <row r="644">
          <cell r="C644" t="str">
            <v>T19.07.66</v>
          </cell>
          <cell r="D644">
            <v>0</v>
          </cell>
          <cell r="E644">
            <v>0</v>
          </cell>
          <cell r="F644" t="str">
            <v/>
          </cell>
          <cell r="G644">
            <v>0</v>
          </cell>
          <cell r="I644">
            <v>0</v>
          </cell>
          <cell r="J644">
            <v>0</v>
          </cell>
        </row>
        <row r="645">
          <cell r="C645" t="str">
            <v>T19.07.67</v>
          </cell>
          <cell r="D645">
            <v>0</v>
          </cell>
          <cell r="E645">
            <v>0</v>
          </cell>
          <cell r="F645" t="str">
            <v/>
          </cell>
          <cell r="G645">
            <v>0</v>
          </cell>
          <cell r="I645">
            <v>0</v>
          </cell>
          <cell r="J645">
            <v>0</v>
          </cell>
        </row>
        <row r="646">
          <cell r="C646" t="str">
            <v>T19.07.09,13-15,49-67</v>
          </cell>
          <cell r="D646" t="str">
            <v>Subtotal non Infraco Provisional Sums</v>
          </cell>
          <cell r="E646">
            <v>1975456</v>
          </cell>
          <cell r="F646">
            <v>0.69146819772244994</v>
          </cell>
          <cell r="G646">
            <v>1365965</v>
          </cell>
          <cell r="I646">
            <v>684555.9</v>
          </cell>
          <cell r="J646">
            <v>681409.1</v>
          </cell>
        </row>
        <row r="647">
          <cell r="C647" t="str">
            <v>T19.07</v>
          </cell>
          <cell r="D647" t="str">
            <v>Subtotal Non Infraco works</v>
          </cell>
          <cell r="E647">
            <v>20881588.944094311</v>
          </cell>
          <cell r="F647">
            <v>1.0396403622452353</v>
          </cell>
          <cell r="G647">
            <v>21709342.694094311</v>
          </cell>
          <cell r="I647">
            <v>19390759.019999996</v>
          </cell>
          <cell r="J647">
            <v>2318583.6740943119</v>
          </cell>
        </row>
        <row r="648">
          <cell r="C648" t="str">
            <v>T19</v>
          </cell>
          <cell r="D648" t="str">
            <v>Total Infraco</v>
          </cell>
          <cell r="E648">
            <v>253849224.19528744</v>
          </cell>
          <cell r="F648">
            <v>0.77956469514440874</v>
          </cell>
          <cell r="G648">
            <v>197891893.0724439</v>
          </cell>
          <cell r="I648">
            <v>181395911.50000003</v>
          </cell>
          <cell r="J648">
            <v>16495981.572443945</v>
          </cell>
        </row>
        <row r="649">
          <cell r="C649" t="str">
            <v>T20.01.01</v>
          </cell>
          <cell r="D649" t="str">
            <v>Prelims</v>
          </cell>
          <cell r="E649">
            <v>6215</v>
          </cell>
          <cell r="F649">
            <v>1</v>
          </cell>
          <cell r="G649">
            <v>6215</v>
          </cell>
          <cell r="I649">
            <v>6215</v>
          </cell>
          <cell r="J649">
            <v>0</v>
          </cell>
        </row>
        <row r="650">
          <cell r="C650" t="str">
            <v>T20.01.02</v>
          </cell>
          <cell r="D650" t="str">
            <v>Tramco early mobilisation</v>
          </cell>
          <cell r="E650">
            <v>0</v>
          </cell>
          <cell r="F650" t="str">
            <v/>
          </cell>
          <cell r="G650">
            <v>0</v>
          </cell>
          <cell r="I650">
            <v>0</v>
          </cell>
          <cell r="J650">
            <v>0</v>
          </cell>
        </row>
        <row r="651">
          <cell r="C651" t="str">
            <v>T20.01.03</v>
          </cell>
          <cell r="D651" t="str">
            <v>Approval of preliminary design</v>
          </cell>
          <cell r="E651">
            <v>1100833</v>
          </cell>
          <cell r="F651">
            <v>1</v>
          </cell>
          <cell r="G651">
            <v>1100833</v>
          </cell>
          <cell r="I651">
            <v>1100833</v>
          </cell>
          <cell r="J651">
            <v>0</v>
          </cell>
        </row>
        <row r="652">
          <cell r="C652" t="str">
            <v>T20.01.04</v>
          </cell>
          <cell r="D652" t="str">
            <v>Delivery of mock up</v>
          </cell>
          <cell r="E652">
            <v>0</v>
          </cell>
          <cell r="F652" t="str">
            <v/>
          </cell>
          <cell r="G652">
            <v>0</v>
          </cell>
          <cell r="I652">
            <v>0</v>
          </cell>
          <cell r="J652">
            <v>0</v>
          </cell>
        </row>
        <row r="653">
          <cell r="C653" t="str">
            <v>T20.01.05</v>
          </cell>
          <cell r="D653" t="str">
            <v>Approval of final design / mock up</v>
          </cell>
          <cell r="E653">
            <v>1651249</v>
          </cell>
          <cell r="F653">
            <v>1</v>
          </cell>
          <cell r="G653">
            <v>1651249</v>
          </cell>
          <cell r="I653">
            <v>1651249</v>
          </cell>
          <cell r="J653">
            <v>0</v>
          </cell>
        </row>
        <row r="654">
          <cell r="C654" t="str">
            <v>T20.01.06</v>
          </cell>
          <cell r="D654" t="str">
            <v>Approvals and consents</v>
          </cell>
          <cell r="E654">
            <v>0</v>
          </cell>
          <cell r="F654" t="str">
            <v/>
          </cell>
          <cell r="G654">
            <v>0</v>
          </cell>
          <cell r="I654">
            <v>0</v>
          </cell>
          <cell r="J654">
            <v>0</v>
          </cell>
        </row>
        <row r="655">
          <cell r="C655" t="str">
            <v>T20.01.07</v>
          </cell>
          <cell r="D655" t="str">
            <v>Commencenent of tram works</v>
          </cell>
          <cell r="E655">
            <v>9687326</v>
          </cell>
          <cell r="F655">
            <v>1</v>
          </cell>
          <cell r="G655">
            <v>9687326</v>
          </cell>
          <cell r="I655">
            <v>9687326</v>
          </cell>
          <cell r="J655">
            <v>0</v>
          </cell>
        </row>
        <row r="656">
          <cell r="C656" t="str">
            <v>T20.01.08</v>
          </cell>
          <cell r="D656" t="str">
            <v>Completion 1st set bodyshells</v>
          </cell>
          <cell r="E656">
            <v>3302497</v>
          </cell>
          <cell r="F656">
            <v>1</v>
          </cell>
          <cell r="G656">
            <v>3302497</v>
          </cell>
          <cell r="I656">
            <v>3302497</v>
          </cell>
          <cell r="J656">
            <v>0</v>
          </cell>
        </row>
        <row r="657">
          <cell r="C657" t="str">
            <v>T20.01.09</v>
          </cell>
          <cell r="D657" t="str">
            <v>Completion 1st set bogies</v>
          </cell>
          <cell r="E657">
            <v>3302497</v>
          </cell>
          <cell r="F657">
            <v>1</v>
          </cell>
          <cell r="G657">
            <v>3302497</v>
          </cell>
          <cell r="I657">
            <v>3302497</v>
          </cell>
          <cell r="J657">
            <v>0</v>
          </cell>
        </row>
        <row r="658">
          <cell r="C658" t="str">
            <v>T20.01.10</v>
          </cell>
          <cell r="D658" t="str">
            <v>Completion 1st tram assembly</v>
          </cell>
          <cell r="E658">
            <v>3302497</v>
          </cell>
          <cell r="F658">
            <v>1</v>
          </cell>
          <cell r="G658">
            <v>3302497</v>
          </cell>
          <cell r="I658">
            <v>3302497</v>
          </cell>
          <cell r="J658">
            <v>0</v>
          </cell>
        </row>
        <row r="659">
          <cell r="C659" t="str">
            <v>T20.01.11</v>
          </cell>
          <cell r="D659" t="str">
            <v>Completion factory based type testing</v>
          </cell>
          <cell r="E659">
            <v>3852914</v>
          </cell>
          <cell r="F659">
            <v>1</v>
          </cell>
          <cell r="G659">
            <v>3852914</v>
          </cell>
          <cell r="I659">
            <v>3852914</v>
          </cell>
          <cell r="J659">
            <v>0</v>
          </cell>
        </row>
        <row r="660">
          <cell r="C660" t="str">
            <v>T20.01.12</v>
          </cell>
          <cell r="D660" t="str">
            <v>Delivery of preliminary tram maintenance manuals</v>
          </cell>
          <cell r="E660">
            <v>3302497</v>
          </cell>
          <cell r="F660">
            <v>1</v>
          </cell>
          <cell r="G660">
            <v>3302497</v>
          </cell>
          <cell r="I660">
            <v>3302497</v>
          </cell>
          <cell r="J660">
            <v>0</v>
          </cell>
        </row>
        <row r="661">
          <cell r="C661" t="str">
            <v>T20.01.13</v>
          </cell>
          <cell r="D661" t="str">
            <v>Delivery of spares</v>
          </cell>
          <cell r="E661">
            <v>1100832.5</v>
          </cell>
          <cell r="F661">
            <v>1</v>
          </cell>
          <cell r="G661">
            <v>1100832.5</v>
          </cell>
          <cell r="I661">
            <v>1100832.5</v>
          </cell>
          <cell r="J661">
            <v>0</v>
          </cell>
        </row>
        <row r="662">
          <cell r="C662" t="str">
            <v>T20.01.14</v>
          </cell>
          <cell r="D662" t="str">
            <v>Delivery of final documentation</v>
          </cell>
          <cell r="E662">
            <v>1100833</v>
          </cell>
          <cell r="F662">
            <v>0</v>
          </cell>
          <cell r="G662">
            <v>0</v>
          </cell>
          <cell r="I662">
            <v>0</v>
          </cell>
          <cell r="J662">
            <v>0</v>
          </cell>
        </row>
        <row r="663">
          <cell r="C663" t="str">
            <v>T20.01.15</v>
          </cell>
          <cell r="D663" t="str">
            <v>Delivery of special tools</v>
          </cell>
          <cell r="E663">
            <v>550416</v>
          </cell>
          <cell r="F663">
            <v>0</v>
          </cell>
          <cell r="G663">
            <v>0</v>
          </cell>
          <cell r="I663">
            <v>0</v>
          </cell>
          <cell r="J663">
            <v>0</v>
          </cell>
        </row>
        <row r="664">
          <cell r="C664" t="str">
            <v>T20.01.16</v>
          </cell>
          <cell r="D664" t="str">
            <v>Completion of driver training</v>
          </cell>
          <cell r="E664">
            <v>550416</v>
          </cell>
          <cell r="F664">
            <v>0</v>
          </cell>
          <cell r="G664">
            <v>0</v>
          </cell>
          <cell r="I664">
            <v>0</v>
          </cell>
          <cell r="J664">
            <v>0</v>
          </cell>
        </row>
        <row r="665">
          <cell r="C665" t="str">
            <v>T20.01.17</v>
          </cell>
          <cell r="D665" t="str">
            <v>Completion of maintainer training</v>
          </cell>
          <cell r="E665">
            <v>550416</v>
          </cell>
          <cell r="F665">
            <v>0</v>
          </cell>
          <cell r="G665">
            <v>0</v>
          </cell>
          <cell r="I665">
            <v>0</v>
          </cell>
          <cell r="J665">
            <v>0</v>
          </cell>
        </row>
        <row r="666">
          <cell r="C666" t="str">
            <v>T20.01.18</v>
          </cell>
          <cell r="D666" t="str">
            <v>Completion of integrated system testing</v>
          </cell>
          <cell r="E666">
            <v>550416</v>
          </cell>
          <cell r="F666">
            <v>0</v>
          </cell>
          <cell r="G666">
            <v>0</v>
          </cell>
          <cell r="I666">
            <v>0</v>
          </cell>
          <cell r="J666">
            <v>0</v>
          </cell>
        </row>
        <row r="667">
          <cell r="C667" t="str">
            <v>T20.01.19</v>
          </cell>
          <cell r="D667" t="str">
            <v>Commencement of shadow running</v>
          </cell>
          <cell r="E667">
            <v>550416</v>
          </cell>
          <cell r="F667">
            <v>0</v>
          </cell>
          <cell r="G667">
            <v>0</v>
          </cell>
          <cell r="I667">
            <v>0</v>
          </cell>
          <cell r="J667">
            <v>0</v>
          </cell>
        </row>
        <row r="668">
          <cell r="C668" t="str">
            <v>T20.01.20</v>
          </cell>
          <cell r="D668" t="str">
            <v>Opening for passenger service</v>
          </cell>
          <cell r="E668">
            <v>550416</v>
          </cell>
          <cell r="F668">
            <v>0</v>
          </cell>
          <cell r="G668">
            <v>0</v>
          </cell>
          <cell r="I668">
            <v>0</v>
          </cell>
          <cell r="J668">
            <v>0</v>
          </cell>
        </row>
        <row r="669">
          <cell r="C669" t="str">
            <v>T20.01.21</v>
          </cell>
          <cell r="D669" t="str">
            <v>Supply chain mobilisation</v>
          </cell>
          <cell r="E669">
            <v>11081609</v>
          </cell>
          <cell r="F669">
            <v>0.9994154278498727</v>
          </cell>
          <cell r="G669">
            <v>11075131</v>
          </cell>
          <cell r="I669">
            <v>11075131</v>
          </cell>
          <cell r="J669">
            <v>0</v>
          </cell>
        </row>
        <row r="670">
          <cell r="C670" t="str">
            <v>T20.01.22</v>
          </cell>
          <cell r="D670" t="str">
            <v>Adjustment</v>
          </cell>
          <cell r="E670">
            <v>0</v>
          </cell>
          <cell r="F670" t="str">
            <v/>
          </cell>
          <cell r="G670">
            <v>0</v>
          </cell>
          <cell r="I670">
            <v>0</v>
          </cell>
          <cell r="J670">
            <v>0</v>
          </cell>
        </row>
        <row r="671">
          <cell r="C671" t="str">
            <v>T20.01.23</v>
          </cell>
          <cell r="D671" t="str">
            <v>Delivery of trams</v>
          </cell>
          <cell r="E671">
            <v>4513442</v>
          </cell>
          <cell r="F671">
            <v>1</v>
          </cell>
          <cell r="G671">
            <v>4513442</v>
          </cell>
          <cell r="I671">
            <v>4073080</v>
          </cell>
          <cell r="J671">
            <v>440362</v>
          </cell>
        </row>
        <row r="672">
          <cell r="C672" t="str">
            <v>T20.01.24</v>
          </cell>
          <cell r="D672" t="str">
            <v>Testing and commissioning</v>
          </cell>
          <cell r="E672">
            <v>4520729</v>
          </cell>
          <cell r="F672">
            <v>0</v>
          </cell>
          <cell r="G672">
            <v>0</v>
          </cell>
          <cell r="I672">
            <v>0</v>
          </cell>
          <cell r="J672">
            <v>0</v>
          </cell>
        </row>
        <row r="673">
          <cell r="C673" t="str">
            <v>T20.01.25</v>
          </cell>
          <cell r="D673" t="str">
            <v>Advance maintenance mobilisation</v>
          </cell>
          <cell r="E673">
            <v>1958159</v>
          </cell>
          <cell r="F673">
            <v>0.432344870871058</v>
          </cell>
          <cell r="G673">
            <v>846600</v>
          </cell>
          <cell r="I673">
            <v>846600</v>
          </cell>
          <cell r="J673">
            <v>0</v>
          </cell>
        </row>
        <row r="674">
          <cell r="C674" t="str">
            <v>T20.01.26</v>
          </cell>
          <cell r="D674" t="str">
            <v>Depot equipment</v>
          </cell>
          <cell r="E674">
            <v>1057484</v>
          </cell>
          <cell r="F674">
            <v>0.44017403573009145</v>
          </cell>
          <cell r="G674">
            <v>465477</v>
          </cell>
          <cell r="I674">
            <v>465477</v>
          </cell>
          <cell r="J674">
            <v>0</v>
          </cell>
        </row>
        <row r="675">
          <cell r="C675" t="str">
            <v>T20.01.27</v>
          </cell>
          <cell r="D675" t="str">
            <v>Variations / changes</v>
          </cell>
          <cell r="E675">
            <v>1087423.9090909092</v>
          </cell>
          <cell r="F675">
            <v>0.34791675705961617</v>
          </cell>
          <cell r="G675">
            <v>378333</v>
          </cell>
          <cell r="I675">
            <v>378333</v>
          </cell>
          <cell r="J675">
            <v>0</v>
          </cell>
        </row>
        <row r="676">
          <cell r="C676" t="str">
            <v>T20.01.28</v>
          </cell>
          <cell r="D676" t="str">
            <v>Contingency</v>
          </cell>
          <cell r="E676">
            <v>11464</v>
          </cell>
          <cell r="F676">
            <v>1</v>
          </cell>
          <cell r="G676">
            <v>11464</v>
          </cell>
          <cell r="I676">
            <v>11464</v>
          </cell>
          <cell r="J676">
            <v>0</v>
          </cell>
        </row>
        <row r="677">
          <cell r="C677" t="str">
            <v>T20.01.29</v>
          </cell>
          <cell r="D677" t="str">
            <v>Claims</v>
          </cell>
          <cell r="E677">
            <v>0</v>
          </cell>
          <cell r="F677" t="str">
            <v/>
          </cell>
          <cell r="G677">
            <v>0</v>
          </cell>
          <cell r="I677">
            <v>0</v>
          </cell>
          <cell r="J677">
            <v>0</v>
          </cell>
        </row>
        <row r="678">
          <cell r="C678" t="str">
            <v>T20.01</v>
          </cell>
          <cell r="D678" t="str">
            <v>Subtotal Tramco main works</v>
          </cell>
          <cell r="E678">
            <v>59242997.409090906</v>
          </cell>
          <cell r="F678">
            <v>0.80853107700201743</v>
          </cell>
          <cell r="G678">
            <v>47899804.5</v>
          </cell>
          <cell r="I678">
            <v>47459442.5</v>
          </cell>
          <cell r="J678">
            <v>440362</v>
          </cell>
        </row>
        <row r="679">
          <cell r="C679" t="str">
            <v>T20.02.01</v>
          </cell>
          <cell r="D679" t="str">
            <v>Funding Adjustment</v>
          </cell>
          <cell r="E679">
            <v>0</v>
          </cell>
          <cell r="F679" t="str">
            <v/>
          </cell>
          <cell r="G679">
            <v>0</v>
          </cell>
          <cell r="I679">
            <v>0</v>
          </cell>
          <cell r="J679">
            <v>0</v>
          </cell>
        </row>
        <row r="680">
          <cell r="C680" t="str">
            <v>T20.02.02</v>
          </cell>
          <cell r="D680">
            <v>0</v>
          </cell>
          <cell r="E680">
            <v>0</v>
          </cell>
          <cell r="F680" t="str">
            <v/>
          </cell>
          <cell r="G680">
            <v>0</v>
          </cell>
          <cell r="I680">
            <v>0</v>
          </cell>
          <cell r="J680">
            <v>0</v>
          </cell>
        </row>
        <row r="681">
          <cell r="C681" t="str">
            <v>T20.02.03</v>
          </cell>
          <cell r="D681">
            <v>0</v>
          </cell>
          <cell r="E681">
            <v>0</v>
          </cell>
          <cell r="F681" t="str">
            <v/>
          </cell>
          <cell r="G681">
            <v>0</v>
          </cell>
          <cell r="I681">
            <v>0</v>
          </cell>
          <cell r="J681">
            <v>0</v>
          </cell>
        </row>
        <row r="682">
          <cell r="C682" t="str">
            <v>T20.02.04</v>
          </cell>
          <cell r="D682">
            <v>0</v>
          </cell>
          <cell r="E682">
            <v>0</v>
          </cell>
          <cell r="F682" t="str">
            <v/>
          </cell>
          <cell r="G682">
            <v>0</v>
          </cell>
          <cell r="I682">
            <v>0</v>
          </cell>
          <cell r="J682">
            <v>0</v>
          </cell>
        </row>
        <row r="683">
          <cell r="C683" t="str">
            <v>T20.02.05</v>
          </cell>
          <cell r="D683">
            <v>0</v>
          </cell>
          <cell r="E683">
            <v>0</v>
          </cell>
          <cell r="F683" t="str">
            <v/>
          </cell>
          <cell r="G683">
            <v>0</v>
          </cell>
          <cell r="I683">
            <v>0</v>
          </cell>
          <cell r="J683">
            <v>0</v>
          </cell>
        </row>
        <row r="684">
          <cell r="C684" t="str">
            <v>T20.02.06</v>
          </cell>
          <cell r="D684">
            <v>0</v>
          </cell>
          <cell r="E684">
            <v>0</v>
          </cell>
          <cell r="F684" t="str">
            <v/>
          </cell>
          <cell r="G684">
            <v>0</v>
          </cell>
          <cell r="I684">
            <v>0</v>
          </cell>
          <cell r="J684">
            <v>0</v>
          </cell>
        </row>
        <row r="685">
          <cell r="C685" t="str">
            <v>T20.02.07</v>
          </cell>
          <cell r="D685">
            <v>0</v>
          </cell>
          <cell r="E685">
            <v>0</v>
          </cell>
          <cell r="F685" t="str">
            <v/>
          </cell>
          <cell r="G685">
            <v>0</v>
          </cell>
          <cell r="I685">
            <v>0</v>
          </cell>
          <cell r="J685">
            <v>0</v>
          </cell>
        </row>
        <row r="686">
          <cell r="C686" t="str">
            <v>T20.02.08</v>
          </cell>
          <cell r="D686">
            <v>0</v>
          </cell>
          <cell r="E686">
            <v>0</v>
          </cell>
          <cell r="F686" t="str">
            <v/>
          </cell>
          <cell r="G686">
            <v>0</v>
          </cell>
          <cell r="I686">
            <v>0</v>
          </cell>
          <cell r="J686">
            <v>0</v>
          </cell>
        </row>
        <row r="687">
          <cell r="C687" t="str">
            <v>T20.02.09</v>
          </cell>
          <cell r="D687">
            <v>0</v>
          </cell>
          <cell r="E687">
            <v>0</v>
          </cell>
          <cell r="F687" t="str">
            <v/>
          </cell>
          <cell r="G687">
            <v>0</v>
          </cell>
          <cell r="I687">
            <v>0</v>
          </cell>
          <cell r="J687">
            <v>0</v>
          </cell>
        </row>
        <row r="688">
          <cell r="C688" t="str">
            <v>T20.02.10</v>
          </cell>
          <cell r="D688">
            <v>0</v>
          </cell>
          <cell r="E688">
            <v>0</v>
          </cell>
          <cell r="F688" t="str">
            <v/>
          </cell>
          <cell r="G688">
            <v>0</v>
          </cell>
          <cell r="I688">
            <v>0</v>
          </cell>
          <cell r="J688">
            <v>0</v>
          </cell>
        </row>
        <row r="689">
          <cell r="C689" t="str">
            <v>T20.02</v>
          </cell>
          <cell r="D689" t="str">
            <v>Subtotal Funding adjustment</v>
          </cell>
          <cell r="E689">
            <v>0</v>
          </cell>
          <cell r="F689" t="str">
            <v/>
          </cell>
          <cell r="G689">
            <v>0</v>
          </cell>
          <cell r="I689">
            <v>0</v>
          </cell>
          <cell r="J689">
            <v>0</v>
          </cell>
        </row>
        <row r="690">
          <cell r="C690" t="str">
            <v>T20</v>
          </cell>
          <cell r="D690" t="str">
            <v>Total Tramco</v>
          </cell>
          <cell r="E690">
            <v>59242997.409090906</v>
          </cell>
          <cell r="F690">
            <v>0.80853107700201743</v>
          </cell>
          <cell r="G690">
            <v>47899804.5</v>
          </cell>
          <cell r="I690">
            <v>47459442.5</v>
          </cell>
          <cell r="J690">
            <v>440362</v>
          </cell>
        </row>
        <row r="691">
          <cell r="C691" t="str">
            <v>T44.01</v>
          </cell>
          <cell r="D691" t="str">
            <v>Specified risk</v>
          </cell>
          <cell r="E691">
            <v>1295386</v>
          </cell>
          <cell r="F691">
            <v>0</v>
          </cell>
          <cell r="G691">
            <v>0</v>
          </cell>
          <cell r="I691">
            <v>0</v>
          </cell>
          <cell r="J691">
            <v>0</v>
          </cell>
        </row>
        <row r="692">
          <cell r="C692" t="str">
            <v>T44.02</v>
          </cell>
          <cell r="D692" t="str">
            <v>Contingency</v>
          </cell>
          <cell r="E692">
            <v>0</v>
          </cell>
          <cell r="F692" t="str">
            <v/>
          </cell>
          <cell r="G692">
            <v>0</v>
          </cell>
          <cell r="I692">
            <v>0</v>
          </cell>
          <cell r="J692">
            <v>0</v>
          </cell>
        </row>
        <row r="693">
          <cell r="C693" t="str">
            <v>T44.03</v>
          </cell>
          <cell r="D693">
            <v>0</v>
          </cell>
          <cell r="E693">
            <v>0</v>
          </cell>
          <cell r="F693" t="str">
            <v/>
          </cell>
          <cell r="G693">
            <v>0</v>
          </cell>
          <cell r="I693">
            <v>0</v>
          </cell>
          <cell r="J693">
            <v>0</v>
          </cell>
        </row>
        <row r="694">
          <cell r="C694" t="str">
            <v>T44.04</v>
          </cell>
          <cell r="D694">
            <v>0</v>
          </cell>
          <cell r="E694">
            <v>0</v>
          </cell>
          <cell r="F694" t="str">
            <v/>
          </cell>
          <cell r="G694">
            <v>0</v>
          </cell>
          <cell r="I694">
            <v>0</v>
          </cell>
          <cell r="J694">
            <v>0</v>
          </cell>
        </row>
        <row r="695">
          <cell r="C695" t="str">
            <v>T44.05</v>
          </cell>
          <cell r="D695">
            <v>0</v>
          </cell>
          <cell r="E695">
            <v>0</v>
          </cell>
          <cell r="F695" t="str">
            <v/>
          </cell>
          <cell r="G695">
            <v>0</v>
          </cell>
          <cell r="I695">
            <v>0</v>
          </cell>
          <cell r="J695">
            <v>0</v>
          </cell>
        </row>
        <row r="696">
          <cell r="C696" t="str">
            <v>T44.06</v>
          </cell>
          <cell r="D696">
            <v>0</v>
          </cell>
          <cell r="E696">
            <v>0</v>
          </cell>
          <cell r="F696" t="str">
            <v/>
          </cell>
          <cell r="G696">
            <v>0</v>
          </cell>
          <cell r="I696">
            <v>0</v>
          </cell>
          <cell r="J696">
            <v>0</v>
          </cell>
        </row>
        <row r="697">
          <cell r="C697" t="str">
            <v>T44.07</v>
          </cell>
          <cell r="D697">
            <v>0</v>
          </cell>
          <cell r="E697">
            <v>0</v>
          </cell>
          <cell r="F697" t="str">
            <v/>
          </cell>
          <cell r="G697">
            <v>0</v>
          </cell>
          <cell r="I697">
            <v>0</v>
          </cell>
          <cell r="J697">
            <v>0</v>
          </cell>
        </row>
        <row r="698">
          <cell r="C698" t="str">
            <v>T44.08</v>
          </cell>
          <cell r="D698">
            <v>0</v>
          </cell>
          <cell r="E698">
            <v>0</v>
          </cell>
          <cell r="F698" t="str">
            <v/>
          </cell>
          <cell r="G698">
            <v>0</v>
          </cell>
          <cell r="I698">
            <v>0</v>
          </cell>
          <cell r="J698">
            <v>0</v>
          </cell>
        </row>
        <row r="699">
          <cell r="C699" t="str">
            <v>T44.09</v>
          </cell>
          <cell r="D699">
            <v>0</v>
          </cell>
          <cell r="E699">
            <v>0</v>
          </cell>
          <cell r="F699" t="str">
            <v/>
          </cell>
          <cell r="G699">
            <v>0</v>
          </cell>
          <cell r="I699">
            <v>0</v>
          </cell>
          <cell r="J699">
            <v>0</v>
          </cell>
        </row>
        <row r="700">
          <cell r="C700" t="str">
            <v>T44.10</v>
          </cell>
          <cell r="D700">
            <v>0</v>
          </cell>
          <cell r="E700">
            <v>0</v>
          </cell>
          <cell r="F700" t="str">
            <v/>
          </cell>
          <cell r="G700">
            <v>0</v>
          </cell>
          <cell r="I700">
            <v>0</v>
          </cell>
          <cell r="J700">
            <v>0</v>
          </cell>
        </row>
        <row r="701">
          <cell r="C701" t="str">
            <v>T44.11</v>
          </cell>
          <cell r="D701">
            <v>0</v>
          </cell>
          <cell r="E701">
            <v>0</v>
          </cell>
          <cell r="F701" t="str">
            <v/>
          </cell>
          <cell r="G701">
            <v>0</v>
          </cell>
          <cell r="I701">
            <v>0</v>
          </cell>
          <cell r="J701">
            <v>0</v>
          </cell>
        </row>
        <row r="702">
          <cell r="C702" t="str">
            <v>T44.12</v>
          </cell>
          <cell r="D702">
            <v>0</v>
          </cell>
          <cell r="E702">
            <v>0</v>
          </cell>
          <cell r="F702" t="str">
            <v/>
          </cell>
          <cell r="G702">
            <v>0</v>
          </cell>
          <cell r="I702">
            <v>0</v>
          </cell>
          <cell r="J702">
            <v>0</v>
          </cell>
        </row>
        <row r="703">
          <cell r="C703" t="str">
            <v>T44.13</v>
          </cell>
          <cell r="D703">
            <v>0</v>
          </cell>
          <cell r="E703">
            <v>0</v>
          </cell>
          <cell r="F703" t="str">
            <v/>
          </cell>
          <cell r="G703">
            <v>0</v>
          </cell>
          <cell r="I703">
            <v>0</v>
          </cell>
          <cell r="J703">
            <v>0</v>
          </cell>
        </row>
        <row r="704">
          <cell r="C704" t="str">
            <v>T44.14</v>
          </cell>
          <cell r="D704">
            <v>0</v>
          </cell>
          <cell r="E704">
            <v>0</v>
          </cell>
          <cell r="F704" t="str">
            <v/>
          </cell>
          <cell r="G704">
            <v>0</v>
          </cell>
          <cell r="I704">
            <v>0</v>
          </cell>
          <cell r="J704">
            <v>0</v>
          </cell>
        </row>
        <row r="705">
          <cell r="C705" t="str">
            <v>T44.15</v>
          </cell>
          <cell r="D705">
            <v>0</v>
          </cell>
          <cell r="E705">
            <v>0</v>
          </cell>
          <cell r="F705" t="str">
            <v/>
          </cell>
          <cell r="G705">
            <v>0</v>
          </cell>
          <cell r="I705">
            <v>0</v>
          </cell>
          <cell r="J705">
            <v>0</v>
          </cell>
        </row>
        <row r="706">
          <cell r="C706" t="str">
            <v>T44.16</v>
          </cell>
          <cell r="D706">
            <v>0</v>
          </cell>
          <cell r="E706">
            <v>0</v>
          </cell>
          <cell r="F706" t="str">
            <v/>
          </cell>
          <cell r="G706">
            <v>0</v>
          </cell>
          <cell r="I706">
            <v>0</v>
          </cell>
          <cell r="J706">
            <v>0</v>
          </cell>
        </row>
        <row r="707">
          <cell r="C707" t="str">
            <v>T44.17</v>
          </cell>
          <cell r="D707">
            <v>0</v>
          </cell>
          <cell r="E707">
            <v>0</v>
          </cell>
          <cell r="F707" t="str">
            <v/>
          </cell>
          <cell r="G707">
            <v>0</v>
          </cell>
          <cell r="I707">
            <v>0</v>
          </cell>
          <cell r="J707">
            <v>0</v>
          </cell>
        </row>
        <row r="708">
          <cell r="C708" t="str">
            <v>T44.18</v>
          </cell>
          <cell r="D708">
            <v>0</v>
          </cell>
          <cell r="E708">
            <v>0</v>
          </cell>
          <cell r="F708" t="str">
            <v/>
          </cell>
          <cell r="G708">
            <v>0</v>
          </cell>
          <cell r="I708">
            <v>0</v>
          </cell>
          <cell r="J708">
            <v>0</v>
          </cell>
        </row>
        <row r="709">
          <cell r="C709" t="str">
            <v>T44.19</v>
          </cell>
          <cell r="D709">
            <v>0</v>
          </cell>
          <cell r="E709">
            <v>0</v>
          </cell>
          <cell r="F709" t="str">
            <v/>
          </cell>
          <cell r="G709">
            <v>0</v>
          </cell>
          <cell r="I709">
            <v>0</v>
          </cell>
          <cell r="J709">
            <v>0</v>
          </cell>
        </row>
        <row r="710">
          <cell r="C710" t="str">
            <v>T44.20</v>
          </cell>
          <cell r="D710">
            <v>0</v>
          </cell>
          <cell r="E710">
            <v>0</v>
          </cell>
          <cell r="F710" t="str">
            <v/>
          </cell>
          <cell r="G710">
            <v>0</v>
          </cell>
          <cell r="I710">
            <v>0</v>
          </cell>
          <cell r="J710">
            <v>0</v>
          </cell>
        </row>
        <row r="711">
          <cell r="C711" t="str">
            <v>T44</v>
          </cell>
          <cell r="D711" t="str">
            <v>Total Risk</v>
          </cell>
          <cell r="E711">
            <v>1295386</v>
          </cell>
          <cell r="F711">
            <v>0</v>
          </cell>
          <cell r="G711">
            <v>0</v>
          </cell>
          <cell r="I711">
            <v>0</v>
          </cell>
          <cell r="J711">
            <v>0</v>
          </cell>
        </row>
        <row r="712">
          <cell r="C712" t="str">
            <v>T99.01</v>
          </cell>
          <cell r="D712" t="str">
            <v>Miscellaneous</v>
          </cell>
          <cell r="E712">
            <v>232616.63999999998</v>
          </cell>
          <cell r="F712">
            <v>0.72534638966498699</v>
          </cell>
          <cell r="G712">
            <v>168727.63999999998</v>
          </cell>
          <cell r="I712">
            <v>168727.63999999998</v>
          </cell>
          <cell r="J712">
            <v>0</v>
          </cell>
        </row>
        <row r="713">
          <cell r="C713" t="str">
            <v>T99.02</v>
          </cell>
          <cell r="D713" t="str">
            <v>Previous years</v>
          </cell>
          <cell r="E713">
            <v>3093000</v>
          </cell>
          <cell r="F713">
            <v>1</v>
          </cell>
          <cell r="G713">
            <v>3093000</v>
          </cell>
          <cell r="I713">
            <v>3093000</v>
          </cell>
          <cell r="J713">
            <v>0</v>
          </cell>
        </row>
        <row r="714">
          <cell r="C714" t="str">
            <v>T99.03</v>
          </cell>
          <cell r="D714">
            <v>0</v>
          </cell>
          <cell r="E714">
            <v>0</v>
          </cell>
          <cell r="F714" t="str">
            <v/>
          </cell>
          <cell r="G714">
            <v>0</v>
          </cell>
          <cell r="I714">
            <v>0</v>
          </cell>
          <cell r="J714">
            <v>0</v>
          </cell>
        </row>
        <row r="715">
          <cell r="C715" t="str">
            <v>T99.04</v>
          </cell>
          <cell r="D715">
            <v>0</v>
          </cell>
          <cell r="E715">
            <v>0</v>
          </cell>
          <cell r="F715" t="str">
            <v/>
          </cell>
          <cell r="G715">
            <v>0</v>
          </cell>
          <cell r="I715">
            <v>0</v>
          </cell>
          <cell r="J715">
            <v>0</v>
          </cell>
        </row>
        <row r="716">
          <cell r="C716" t="str">
            <v>T99.05</v>
          </cell>
          <cell r="D716">
            <v>0</v>
          </cell>
          <cell r="E716">
            <v>0</v>
          </cell>
          <cell r="F716" t="str">
            <v/>
          </cell>
          <cell r="G716">
            <v>0</v>
          </cell>
          <cell r="I716">
            <v>0</v>
          </cell>
          <cell r="J716">
            <v>0</v>
          </cell>
        </row>
        <row r="717">
          <cell r="C717" t="str">
            <v>T99.06</v>
          </cell>
          <cell r="D717">
            <v>0</v>
          </cell>
          <cell r="E717">
            <v>0</v>
          </cell>
          <cell r="F717" t="str">
            <v/>
          </cell>
          <cell r="G717">
            <v>0</v>
          </cell>
          <cell r="I717">
            <v>0</v>
          </cell>
          <cell r="J717">
            <v>0</v>
          </cell>
        </row>
        <row r="718">
          <cell r="C718" t="str">
            <v>T99.07</v>
          </cell>
          <cell r="D718">
            <v>0</v>
          </cell>
          <cell r="E718">
            <v>0</v>
          </cell>
          <cell r="F718" t="str">
            <v/>
          </cell>
          <cell r="G718">
            <v>0</v>
          </cell>
          <cell r="I718">
            <v>0</v>
          </cell>
          <cell r="J718">
            <v>0</v>
          </cell>
        </row>
        <row r="719">
          <cell r="C719" t="str">
            <v>T99.08</v>
          </cell>
          <cell r="D719">
            <v>0</v>
          </cell>
          <cell r="E719">
            <v>0</v>
          </cell>
          <cell r="F719" t="str">
            <v/>
          </cell>
          <cell r="G719">
            <v>0</v>
          </cell>
          <cell r="I719">
            <v>0</v>
          </cell>
          <cell r="J719">
            <v>0</v>
          </cell>
        </row>
        <row r="720">
          <cell r="C720" t="str">
            <v>T99.09</v>
          </cell>
          <cell r="D720">
            <v>0</v>
          </cell>
          <cell r="E720">
            <v>0</v>
          </cell>
          <cell r="F720" t="str">
            <v/>
          </cell>
          <cell r="G720">
            <v>0</v>
          </cell>
          <cell r="I720">
            <v>0</v>
          </cell>
          <cell r="J720">
            <v>0</v>
          </cell>
        </row>
        <row r="721">
          <cell r="C721" t="str">
            <v>T99.10</v>
          </cell>
          <cell r="D721">
            <v>0</v>
          </cell>
          <cell r="E721">
            <v>0</v>
          </cell>
          <cell r="G721">
            <v>0</v>
          </cell>
          <cell r="J721">
            <v>0</v>
          </cell>
        </row>
        <row r="722">
          <cell r="C722" t="str">
            <v>T99</v>
          </cell>
          <cell r="D722" t="str">
            <v>Total Miscellaneous</v>
          </cell>
          <cell r="E722">
            <v>3325616.64</v>
          </cell>
          <cell r="F722">
            <v>0.98078882597845074</v>
          </cell>
          <cell r="G722">
            <v>3261727.64</v>
          </cell>
          <cell r="I722">
            <v>3261727.64</v>
          </cell>
          <cell r="J722">
            <v>0</v>
          </cell>
        </row>
        <row r="723">
          <cell r="C723" t="str">
            <v>T999</v>
          </cell>
          <cell r="D723" t="str">
            <v>Total</v>
          </cell>
          <cell r="E723">
            <v>540192734.2549386</v>
          </cell>
          <cell r="F723">
            <v>0.84530514225121534</v>
          </cell>
          <cell r="G723">
            <v>456627696.07244384</v>
          </cell>
          <cell r="I723">
            <v>423646043.60999995</v>
          </cell>
          <cell r="J723">
            <v>32981652.462443948</v>
          </cell>
        </row>
        <row r="724">
          <cell r="C724" t="str">
            <v>T10.05.02</v>
          </cell>
          <cell r="D724" t="str">
            <v>CEC  &amp; S.75 Land - non -cash contribution</v>
          </cell>
          <cell r="E724">
            <v>4807286</v>
          </cell>
          <cell r="F724">
            <v>1</v>
          </cell>
          <cell r="G724">
            <v>4807286</v>
          </cell>
          <cell r="I724">
            <v>0</v>
          </cell>
          <cell r="J724">
            <v>4807286</v>
          </cell>
        </row>
        <row r="725">
          <cell r="C725" t="str">
            <v>T999</v>
          </cell>
          <cell r="D725" t="str">
            <v>Total including non cash land</v>
          </cell>
          <cell r="E725">
            <v>545000020.2549386</v>
          </cell>
          <cell r="F725">
            <v>0.84666966040954472</v>
          </cell>
          <cell r="G725">
            <v>461434982.07244384</v>
          </cell>
          <cell r="I725">
            <v>423646043.60999995</v>
          </cell>
          <cell r="J725">
            <v>37788938.462443948</v>
          </cell>
        </row>
        <row r="729">
          <cell r="C729">
            <v>0</v>
          </cell>
          <cell r="D729" t="str">
            <v>Prelims</v>
          </cell>
          <cell r="E729">
            <v>98107466.580834508</v>
          </cell>
          <cell r="F729">
            <v>0.81635253583617517</v>
          </cell>
          <cell r="G729">
            <v>80090279.127727062</v>
          </cell>
          <cell r="I729">
            <v>35312534</v>
          </cell>
          <cell r="J729">
            <v>44777745.127727062</v>
          </cell>
        </row>
        <row r="730">
          <cell r="C730" t="str">
            <v>1A</v>
          </cell>
          <cell r="D730" t="str">
            <v>Newhaven Road (inc.) to Foot of the Walk (exc.)</v>
          </cell>
          <cell r="E730">
            <v>15431639.426748237</v>
          </cell>
          <cell r="F730">
            <v>0.10067081967371744</v>
          </cell>
          <cell r="G730">
            <v>1553515.79</v>
          </cell>
          <cell r="I730">
            <v>1748177</v>
          </cell>
          <cell r="J730">
            <v>-194661.20999999996</v>
          </cell>
        </row>
        <row r="731">
          <cell r="C731" t="str">
            <v>1B</v>
          </cell>
          <cell r="D731" t="str">
            <v>Foot of the Walk (inc.) to McDonald Road (exc.)</v>
          </cell>
          <cell r="E731">
            <v>6707482.9696592689</v>
          </cell>
          <cell r="F731">
            <v>1.6083288004341827E-2</v>
          </cell>
          <cell r="G731">
            <v>107878.38038524802</v>
          </cell>
          <cell r="I731">
            <v>89899</v>
          </cell>
          <cell r="J731">
            <v>17979.38038524802</v>
          </cell>
        </row>
        <row r="732">
          <cell r="C732" t="str">
            <v>1C</v>
          </cell>
          <cell r="D732" t="str">
            <v>McDonald Road (inc.) to Princes Street West (exc.)</v>
          </cell>
          <cell r="E732">
            <v>9815691.266338028</v>
          </cell>
          <cell r="F732">
            <v>1.5374227439031912E-2</v>
          </cell>
          <cell r="G732">
            <v>150908.67000000001</v>
          </cell>
          <cell r="I732">
            <v>150909</v>
          </cell>
          <cell r="J732">
            <v>-0.32999999998719431</v>
          </cell>
        </row>
        <row r="733">
          <cell r="C733" t="str">
            <v>1D</v>
          </cell>
          <cell r="D733" t="str">
            <v>Princes Street West (inc.) to Haymarket (exc.)</v>
          </cell>
          <cell r="E733">
            <v>6112234.9182011066</v>
          </cell>
          <cell r="F733">
            <v>0.3611645568008936</v>
          </cell>
          <cell r="G733">
            <v>2207522.6152950488</v>
          </cell>
          <cell r="I733">
            <v>2175744</v>
          </cell>
          <cell r="J733">
            <v>31778.615295048803</v>
          </cell>
        </row>
        <row r="734">
          <cell r="C734" t="str">
            <v>2A</v>
          </cell>
          <cell r="D734" t="str">
            <v>Haymarket (inc.) to Roseburn Junction (inc.)</v>
          </cell>
          <cell r="E734">
            <v>6686825.2007526523</v>
          </cell>
          <cell r="F734">
            <v>0.12769859991313776</v>
          </cell>
          <cell r="G734">
            <v>853898.21600000001</v>
          </cell>
          <cell r="I734">
            <v>853899</v>
          </cell>
          <cell r="J734">
            <v>-0.78399999998509884</v>
          </cell>
        </row>
        <row r="735">
          <cell r="C735" t="str">
            <v>3A</v>
          </cell>
          <cell r="D735" t="str">
            <v>Section 3a</v>
          </cell>
          <cell r="E735">
            <v>0</v>
          </cell>
          <cell r="F735" t="str">
            <v/>
          </cell>
          <cell r="G735">
            <v>0</v>
          </cell>
          <cell r="I735">
            <v>0</v>
          </cell>
          <cell r="J735">
            <v>0</v>
          </cell>
        </row>
        <row r="736">
          <cell r="C736" t="str">
            <v>3B</v>
          </cell>
          <cell r="D736" t="str">
            <v>Section 3b</v>
          </cell>
          <cell r="E736">
            <v>1.0000000000000001E-5</v>
          </cell>
          <cell r="F736">
            <v>1</v>
          </cell>
          <cell r="G736">
            <v>1.0000000000000001E-5</v>
          </cell>
          <cell r="I736">
            <v>0</v>
          </cell>
          <cell r="J736">
            <v>1.0000000000000001E-5</v>
          </cell>
        </row>
        <row r="737">
          <cell r="C737" t="str">
            <v>3C</v>
          </cell>
          <cell r="D737" t="str">
            <v>Section 3c</v>
          </cell>
          <cell r="E737">
            <v>1.0000000000000001E-5</v>
          </cell>
          <cell r="F737">
            <v>1</v>
          </cell>
          <cell r="G737">
            <v>1.0000000000000001E-5</v>
          </cell>
          <cell r="I737">
            <v>0</v>
          </cell>
          <cell r="J737">
            <v>1.0000000000000001E-5</v>
          </cell>
        </row>
        <row r="738">
          <cell r="C738" t="str">
            <v>4A</v>
          </cell>
          <cell r="D738" t="str">
            <v>Section 4a</v>
          </cell>
          <cell r="E738">
            <v>1.0000000000000001E-5</v>
          </cell>
          <cell r="F738">
            <v>1</v>
          </cell>
          <cell r="G738">
            <v>1.0000000000000001E-5</v>
          </cell>
          <cell r="I738">
            <v>0</v>
          </cell>
          <cell r="J738">
            <v>1.0000000000000001E-5</v>
          </cell>
        </row>
        <row r="739">
          <cell r="C739" t="str">
            <v>4B</v>
          </cell>
          <cell r="D739" t="str">
            <v>Section 4b</v>
          </cell>
          <cell r="E739">
            <v>1.0000000000000001E-5</v>
          </cell>
          <cell r="F739">
            <v>1</v>
          </cell>
          <cell r="G739">
            <v>1.0000000000000001E-5</v>
          </cell>
          <cell r="I739">
            <v>0</v>
          </cell>
          <cell r="J739">
            <v>1.0000000000000001E-5</v>
          </cell>
        </row>
        <row r="740">
          <cell r="C740" t="str">
            <v>5A</v>
          </cell>
          <cell r="D740" t="str">
            <v>Roseburn Junction (exc.) to Balgreen Road (inc.)</v>
          </cell>
          <cell r="E740">
            <v>17844648.711663634</v>
          </cell>
          <cell r="F740">
            <v>1.4450837661009868E-2</v>
          </cell>
          <cell r="G740">
            <v>257870.12165000004</v>
          </cell>
          <cell r="I740">
            <v>209534</v>
          </cell>
          <cell r="J740">
            <v>48336.121650000045</v>
          </cell>
        </row>
        <row r="741">
          <cell r="C741" t="str">
            <v>5B</v>
          </cell>
          <cell r="D741" t="str">
            <v>Balgreen Road (exc.) to Edinburgh Park (inc.)</v>
          </cell>
          <cell r="E741">
            <v>20041712.203158084</v>
          </cell>
          <cell r="F741">
            <v>0.27717756700871266</v>
          </cell>
          <cell r="G741">
            <v>5555113.0271601835</v>
          </cell>
          <cell r="I741">
            <v>5092985</v>
          </cell>
          <cell r="J741">
            <v>462128.02716018353</v>
          </cell>
        </row>
        <row r="742">
          <cell r="C742" t="str">
            <v>5C</v>
          </cell>
          <cell r="D742" t="str">
            <v>Edinburgh Park (exc.) to Gogarburn (inc.)</v>
          </cell>
          <cell r="E742">
            <v>11057008.801807558</v>
          </cell>
          <cell r="F742">
            <v>0.15770387284714296</v>
          </cell>
          <cell r="G742">
            <v>1743733.1101499998</v>
          </cell>
          <cell r="I742">
            <v>1678137</v>
          </cell>
          <cell r="J742">
            <v>65596.110149999848</v>
          </cell>
        </row>
        <row r="743">
          <cell r="C743" t="str">
            <v>6A</v>
          </cell>
          <cell r="D743" t="str">
            <v>Gogar Depot</v>
          </cell>
          <cell r="E743">
            <v>12967064.86933996</v>
          </cell>
          <cell r="F743">
            <v>0.53946076230954232</v>
          </cell>
          <cell r="G743">
            <v>6995222.6993314205</v>
          </cell>
          <cell r="I743">
            <v>7318571</v>
          </cell>
          <cell r="J743">
            <v>-323348.30066857953</v>
          </cell>
        </row>
        <row r="744">
          <cell r="C744" t="str">
            <v>7A</v>
          </cell>
          <cell r="D744" t="str">
            <v>Gogarburn (exc.) to Edinburgh Airport (inc.)</v>
          </cell>
          <cell r="E744">
            <v>11129584.950460302</v>
          </cell>
          <cell r="F744">
            <v>0.11589878295027091</v>
          </cell>
          <cell r="G744">
            <v>1289905.3505000002</v>
          </cell>
          <cell r="I744">
            <v>1281425</v>
          </cell>
          <cell r="J744">
            <v>8480.3505000001751</v>
          </cell>
        </row>
        <row r="745">
          <cell r="D745" t="str">
            <v>Other Infraco</v>
          </cell>
          <cell r="E745">
            <v>42570122.946284056</v>
          </cell>
          <cell r="F745">
            <v>2.288484134451128</v>
          </cell>
          <cell r="G745">
            <v>97421050.964204967</v>
          </cell>
          <cell r="I745">
            <v>125805102.50000001</v>
          </cell>
          <cell r="J745">
            <v>-28384051.535795011</v>
          </cell>
        </row>
        <row r="746">
          <cell r="D746" t="str">
            <v>Infraco total</v>
          </cell>
          <cell r="E746">
            <v>258471482.84528747</v>
          </cell>
          <cell r="F746">
            <v>0.76691980055337883</v>
          </cell>
          <cell r="G746">
            <v>198226898.07244393</v>
          </cell>
          <cell r="I746">
            <v>181716916.5</v>
          </cell>
          <cell r="J746">
            <v>16509981.572443947</v>
          </cell>
        </row>
        <row r="747">
          <cell r="D747" t="str">
            <v>Tramco</v>
          </cell>
          <cell r="E747">
            <v>59242997.409090906</v>
          </cell>
          <cell r="F747">
            <v>0.80853107700201743</v>
          </cell>
          <cell r="G747">
            <v>47899804.5</v>
          </cell>
          <cell r="I747">
            <v>47459442.5</v>
          </cell>
          <cell r="J747">
            <v>440362</v>
          </cell>
        </row>
        <row r="748">
          <cell r="D748" t="str">
            <v>Utilities</v>
          </cell>
          <cell r="E748">
            <v>65719267.950000003</v>
          </cell>
          <cell r="F748">
            <v>1.071614613899545</v>
          </cell>
          <cell r="G748">
            <v>70425727.950000003</v>
          </cell>
          <cell r="I748">
            <v>68427406.950000003</v>
          </cell>
          <cell r="J748">
            <v>1998321</v>
          </cell>
        </row>
        <row r="749">
          <cell r="D749" t="str">
            <v>Land</v>
          </cell>
          <cell r="E749">
            <v>4807286</v>
          </cell>
          <cell r="F749">
            <v>1</v>
          </cell>
          <cell r="G749">
            <v>4807286</v>
          </cell>
          <cell r="I749">
            <v>0</v>
          </cell>
          <cell r="J749">
            <v>4807286</v>
          </cell>
        </row>
        <row r="750">
          <cell r="D750" t="str">
            <v>Project management</v>
          </cell>
          <cell r="E750">
            <v>93467564.079344317</v>
          </cell>
          <cell r="F750">
            <v>0.85139434020604943</v>
          </cell>
          <cell r="G750">
            <v>79577755.049999997</v>
          </cell>
          <cell r="I750">
            <v>78909540.049999997</v>
          </cell>
          <cell r="J750">
            <v>668215</v>
          </cell>
        </row>
        <row r="751">
          <cell r="D751" t="str">
            <v>Other resources</v>
          </cell>
          <cell r="E751">
            <v>25127282.5</v>
          </cell>
          <cell r="F751">
            <v>0.98636183598445237</v>
          </cell>
          <cell r="G751">
            <v>24784592.5</v>
          </cell>
          <cell r="I751">
            <v>12557115.609999999</v>
          </cell>
          <cell r="J751">
            <v>12227476.890000001</v>
          </cell>
        </row>
        <row r="752">
          <cell r="D752" t="str">
            <v>Design</v>
          </cell>
          <cell r="E752">
            <v>34198306.009677418</v>
          </cell>
          <cell r="F752">
            <v>0.96664059882514108</v>
          </cell>
          <cell r="G752">
            <v>33057471</v>
          </cell>
          <cell r="I752">
            <v>31921755</v>
          </cell>
          <cell r="J752">
            <v>1135716</v>
          </cell>
        </row>
        <row r="753">
          <cell r="D753" t="str">
            <v>Traffic management</v>
          </cell>
          <cell r="E753">
            <v>2670447.4615384592</v>
          </cell>
          <cell r="F753">
            <v>0.99438279099120819</v>
          </cell>
          <cell r="G753">
            <v>2655447</v>
          </cell>
          <cell r="I753">
            <v>2653867</v>
          </cell>
          <cell r="J753">
            <v>1580</v>
          </cell>
        </row>
        <row r="754">
          <cell r="D754" t="str">
            <v>Risk</v>
          </cell>
          <cell r="E754">
            <v>1295386</v>
          </cell>
          <cell r="F754">
            <v>0</v>
          </cell>
          <cell r="G754">
            <v>0</v>
          </cell>
          <cell r="I754">
            <v>0</v>
          </cell>
          <cell r="J754">
            <v>0</v>
          </cell>
        </row>
        <row r="755">
          <cell r="C755" t="str">
            <v>Total</v>
          </cell>
          <cell r="D755" t="str">
            <v>Total PM report</v>
          </cell>
          <cell r="E755">
            <v>545000020.2549386</v>
          </cell>
          <cell r="F755">
            <v>0.84666966040954494</v>
          </cell>
          <cell r="G755">
            <v>461434982.07244396</v>
          </cell>
          <cell r="I755">
            <v>423646043.61000001</v>
          </cell>
          <cell r="J755">
            <v>37788938.462443948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WD Accruals"/>
      <sheetName val="Chart Data 1"/>
      <sheetName val="Chart Data 2 and 3"/>
      <sheetName val="Lists"/>
    </sheetNames>
    <sheetDataSet>
      <sheetData sheetId="0">
        <row r="10">
          <cell r="A10" t="str">
            <v>T01.01</v>
          </cell>
          <cell r="B10" t="str">
            <v>Project management Staff Costs</v>
          </cell>
          <cell r="D10">
            <v>32276208</v>
          </cell>
          <cell r="E10">
            <v>57330</v>
          </cell>
          <cell r="F10">
            <v>32333538</v>
          </cell>
        </row>
        <row r="11">
          <cell r="A11" t="str">
            <v>T01.02</v>
          </cell>
          <cell r="B11" t="str">
            <v>Recruitment Fees</v>
          </cell>
          <cell r="D11">
            <v>466593</v>
          </cell>
          <cell r="E11">
            <v>0</v>
          </cell>
          <cell r="F11">
            <v>466593</v>
          </cell>
        </row>
        <row r="12">
          <cell r="A12" t="str">
            <v>T01.03</v>
          </cell>
          <cell r="B12" t="str">
            <v>Travel &amp; Subsistence / Conference</v>
          </cell>
          <cell r="D12">
            <v>359002.69000000012</v>
          </cell>
          <cell r="E12">
            <v>524</v>
          </cell>
          <cell r="F12">
            <v>359526.69000000012</v>
          </cell>
        </row>
        <row r="13">
          <cell r="A13" t="str">
            <v>T01.04</v>
          </cell>
          <cell r="B13" t="str">
            <v>Central Overheads</v>
          </cell>
          <cell r="D13">
            <v>5169621</v>
          </cell>
          <cell r="E13">
            <v>42444</v>
          </cell>
          <cell r="F13">
            <v>5212065</v>
          </cell>
        </row>
        <row r="14">
          <cell r="A14" t="str">
            <v>T01.05</v>
          </cell>
          <cell r="B14" t="str">
            <v>IT &amp; Software Costs / fitout</v>
          </cell>
          <cell r="D14">
            <v>3409893.67</v>
          </cell>
          <cell r="E14">
            <v>0</v>
          </cell>
          <cell r="F14">
            <v>3409893.67</v>
          </cell>
        </row>
        <row r="15">
          <cell r="A15" t="str">
            <v>T01.06</v>
          </cell>
          <cell r="B15" t="str">
            <v>Citypoint - rent,rates,s/c</v>
          </cell>
          <cell r="D15">
            <v>3012383.33</v>
          </cell>
          <cell r="E15">
            <v>-16449</v>
          </cell>
          <cell r="F15">
            <v>2995934.33</v>
          </cell>
        </row>
        <row r="16">
          <cell r="A16" t="str">
            <v>T01.07</v>
          </cell>
          <cell r="B16" t="str">
            <v>Recovered from SDS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T01.08</v>
          </cell>
          <cell r="B17" t="str">
            <v>Short Term Contractors</v>
          </cell>
          <cell r="D17">
            <v>196804</v>
          </cell>
          <cell r="E17">
            <v>0</v>
          </cell>
          <cell r="F17">
            <v>196804</v>
          </cell>
        </row>
        <row r="18">
          <cell r="A18" t="str">
            <v>T01.09</v>
          </cell>
          <cell r="B18" t="str">
            <v>City Point Overheads</v>
          </cell>
          <cell r="D18">
            <v>67715.09</v>
          </cell>
          <cell r="E18">
            <v>-42444</v>
          </cell>
          <cell r="F18">
            <v>25271.089999999997</v>
          </cell>
        </row>
        <row r="19">
          <cell r="A19" t="str">
            <v>T01.10</v>
          </cell>
          <cell r="B19" t="str">
            <v>Active Risk Manager</v>
          </cell>
          <cell r="D19">
            <v>83666</v>
          </cell>
          <cell r="E19">
            <v>0</v>
          </cell>
          <cell r="F19">
            <v>83666</v>
          </cell>
        </row>
        <row r="20">
          <cell r="A20" t="str">
            <v>T01.11</v>
          </cell>
          <cell r="B20" t="str">
            <v>Archaeological supervisor - Gogar works</v>
          </cell>
          <cell r="D20">
            <v>174230</v>
          </cell>
          <cell r="E20">
            <v>0</v>
          </cell>
          <cell r="F20">
            <v>174230</v>
          </cell>
        </row>
        <row r="21">
          <cell r="A21" t="str">
            <v>T01.13</v>
          </cell>
          <cell r="B21" t="str">
            <v>Archaeology - Non Gogar</v>
          </cell>
          <cell r="D21">
            <v>373580</v>
          </cell>
          <cell r="E21">
            <v>0</v>
          </cell>
          <cell r="F21">
            <v>373580</v>
          </cell>
        </row>
        <row r="22">
          <cell r="A22" t="str">
            <v>T01.14</v>
          </cell>
          <cell r="B22" t="str">
            <v>DRP Costs</v>
          </cell>
          <cell r="D22">
            <v>6011413</v>
          </cell>
          <cell r="E22">
            <v>141286</v>
          </cell>
          <cell r="F22">
            <v>6152699</v>
          </cell>
        </row>
        <row r="23">
          <cell r="A23" t="str">
            <v>T01.15</v>
          </cell>
          <cell r="B23" t="str">
            <v>Tax Planning / Governance Costs (Non DLA)</v>
          </cell>
          <cell r="D23">
            <v>21960</v>
          </cell>
          <cell r="E23">
            <v>0</v>
          </cell>
          <cell r="F23">
            <v>21960</v>
          </cell>
        </row>
        <row r="24">
          <cell r="A24" t="str">
            <v>T01.16</v>
          </cell>
          <cell r="B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T01.17</v>
          </cell>
          <cell r="B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T01.18</v>
          </cell>
          <cell r="B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T01.19</v>
          </cell>
          <cell r="B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T01.20</v>
          </cell>
          <cell r="B28" t="str">
            <v>Period Adjustments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T01</v>
          </cell>
          <cell r="B29" t="str">
            <v>Total tie PM costs</v>
          </cell>
          <cell r="D29">
            <v>51623069.780000001</v>
          </cell>
          <cell r="E29">
            <v>182691</v>
          </cell>
          <cell r="F29">
            <v>51805760.780000001</v>
          </cell>
        </row>
        <row r="30">
          <cell r="A30" t="str">
            <v>T02.01</v>
          </cell>
          <cell r="B30" t="str">
            <v>Core Team</v>
          </cell>
          <cell r="D30">
            <v>2817160.7600000007</v>
          </cell>
          <cell r="E30">
            <v>17672</v>
          </cell>
          <cell r="F30">
            <v>2834832.7600000007</v>
          </cell>
        </row>
        <row r="31">
          <cell r="A31" t="str">
            <v>T02.02</v>
          </cell>
          <cell r="B31" t="str">
            <v>Retention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T02.03</v>
          </cell>
          <cell r="B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T02.04</v>
          </cell>
          <cell r="B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T02.05</v>
          </cell>
          <cell r="B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T02</v>
          </cell>
          <cell r="B35" t="str">
            <v>Total DPOF</v>
          </cell>
          <cell r="D35">
            <v>2817160.7600000007</v>
          </cell>
          <cell r="E35">
            <v>17672</v>
          </cell>
          <cell r="F35">
            <v>2834832.7600000007</v>
          </cell>
        </row>
        <row r="36">
          <cell r="A36" t="str">
            <v>T03.01</v>
          </cell>
          <cell r="B36" t="str">
            <v>DLA-SDS</v>
          </cell>
          <cell r="D36">
            <v>140623.89000000001</v>
          </cell>
          <cell r="E36">
            <v>0</v>
          </cell>
          <cell r="F36">
            <v>140623.89000000001</v>
          </cell>
        </row>
        <row r="37">
          <cell r="A37" t="str">
            <v>T03.02</v>
          </cell>
          <cell r="B37" t="str">
            <v>DLA-TSS</v>
          </cell>
          <cell r="D37">
            <v>32000.370000000003</v>
          </cell>
          <cell r="E37">
            <v>0</v>
          </cell>
          <cell r="F37">
            <v>32000.370000000003</v>
          </cell>
        </row>
        <row r="38">
          <cell r="A38" t="str">
            <v>T03.03</v>
          </cell>
          <cell r="B38" t="str">
            <v>DLA- Site Investigation</v>
          </cell>
          <cell r="D38">
            <v>1116.25</v>
          </cell>
          <cell r="E38">
            <v>0</v>
          </cell>
          <cell r="F38">
            <v>1116.25</v>
          </cell>
        </row>
        <row r="39">
          <cell r="A39" t="str">
            <v>T03.04</v>
          </cell>
          <cell r="B39" t="str">
            <v>DLA-MUDFA</v>
          </cell>
          <cell r="D39">
            <v>822570</v>
          </cell>
          <cell r="E39">
            <v>0</v>
          </cell>
          <cell r="F39">
            <v>822570</v>
          </cell>
        </row>
        <row r="40">
          <cell r="A40" t="str">
            <v>T03.05</v>
          </cell>
          <cell r="B40" t="str">
            <v>DLA-Network Rail / Scotrail</v>
          </cell>
          <cell r="D40">
            <v>114559.31999999998</v>
          </cell>
          <cell r="E40">
            <v>0</v>
          </cell>
          <cell r="F40">
            <v>114559.31999999998</v>
          </cell>
        </row>
        <row r="41">
          <cell r="A41" t="str">
            <v>T03.06</v>
          </cell>
          <cell r="B41" t="str">
            <v xml:space="preserve">DLA-JRC </v>
          </cell>
          <cell r="D41">
            <v>27382.82</v>
          </cell>
          <cell r="E41">
            <v>0</v>
          </cell>
          <cell r="F41">
            <v>27382.82</v>
          </cell>
        </row>
        <row r="42">
          <cell r="A42" t="str">
            <v>T03.07</v>
          </cell>
          <cell r="B42" t="str">
            <v>DLA-Infraco</v>
          </cell>
          <cell r="D42">
            <v>1525372.28</v>
          </cell>
          <cell r="E42">
            <v>0</v>
          </cell>
          <cell r="F42">
            <v>1525372.28</v>
          </cell>
        </row>
        <row r="43">
          <cell r="A43" t="str">
            <v>T03.08</v>
          </cell>
          <cell r="B43" t="str">
            <v>DLA-Vehicles &amp; Driver supply contract</v>
          </cell>
          <cell r="D43">
            <v>471228.65</v>
          </cell>
          <cell r="E43">
            <v>0</v>
          </cell>
          <cell r="F43">
            <v>471228.65</v>
          </cell>
        </row>
        <row r="44">
          <cell r="A44" t="str">
            <v>T03.09</v>
          </cell>
          <cell r="B44" t="str">
            <v>DLA-BAA</v>
          </cell>
          <cell r="D44">
            <v>24212.739999999998</v>
          </cell>
          <cell r="E44">
            <v>0</v>
          </cell>
          <cell r="F44">
            <v>24212.739999999998</v>
          </cell>
        </row>
        <row r="45">
          <cell r="A45" t="str">
            <v>T03.10</v>
          </cell>
          <cell r="B45" t="str">
            <v>DLA-Land &amp; Property (3rd parties)</v>
          </cell>
          <cell r="D45">
            <v>25946.239999999998</v>
          </cell>
          <cell r="E45">
            <v>0</v>
          </cell>
          <cell r="F45">
            <v>25946.239999999998</v>
          </cell>
        </row>
        <row r="46">
          <cell r="A46" t="str">
            <v>T03.11</v>
          </cell>
          <cell r="B46" t="str">
            <v>DLA-Ticketing Agreements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T03.12</v>
          </cell>
          <cell r="B47" t="str">
            <v>DLA-DPOF</v>
          </cell>
          <cell r="D47">
            <v>96071.26</v>
          </cell>
          <cell r="E47">
            <v>0</v>
          </cell>
          <cell r="F47">
            <v>96071.26</v>
          </cell>
        </row>
        <row r="48">
          <cell r="A48" t="str">
            <v>T03.13</v>
          </cell>
          <cell r="B48" t="str">
            <v>DLA-Tram Netwk/Roads Interface</v>
          </cell>
          <cell r="D48">
            <v>22149.45</v>
          </cell>
          <cell r="E48">
            <v>0</v>
          </cell>
          <cell r="F48">
            <v>22149.45</v>
          </cell>
        </row>
        <row r="49">
          <cell r="A49" t="str">
            <v>T03.14</v>
          </cell>
          <cell r="B49" t="str">
            <v>DLA-EARL interface</v>
          </cell>
          <cell r="D49">
            <v>39217.39</v>
          </cell>
          <cell r="E49">
            <v>0</v>
          </cell>
          <cell r="F49">
            <v>39217.39</v>
          </cell>
        </row>
        <row r="50">
          <cell r="A50" t="str">
            <v>T03.15</v>
          </cell>
          <cell r="B50" t="str">
            <v>DLA-Commissioning Svcs Agmt</v>
          </cell>
          <cell r="D50">
            <v>6892.48</v>
          </cell>
          <cell r="E50">
            <v>0</v>
          </cell>
          <cell r="F50">
            <v>6892.48</v>
          </cell>
        </row>
        <row r="51">
          <cell r="A51" t="str">
            <v>T03.16</v>
          </cell>
          <cell r="B51" t="str">
            <v>OCIP</v>
          </cell>
          <cell r="D51">
            <v>27086.059999999998</v>
          </cell>
          <cell r="E51">
            <v>0</v>
          </cell>
          <cell r="F51">
            <v>27086.059999999998</v>
          </cell>
        </row>
        <row r="52">
          <cell r="A52" t="str">
            <v>T03.17</v>
          </cell>
          <cell r="B52" t="str">
            <v>Infraco Enabling</v>
          </cell>
          <cell r="D52">
            <v>4383</v>
          </cell>
          <cell r="E52">
            <v>0</v>
          </cell>
          <cell r="F52">
            <v>4383</v>
          </cell>
        </row>
        <row r="53">
          <cell r="A53" t="str">
            <v>T03.18</v>
          </cell>
          <cell r="B53" t="str">
            <v>HR Issues</v>
          </cell>
          <cell r="D53">
            <v>-0.31000000000005912</v>
          </cell>
          <cell r="E53">
            <v>0</v>
          </cell>
          <cell r="F53">
            <v>-0.31000000000005912</v>
          </cell>
        </row>
        <row r="54">
          <cell r="A54" t="str">
            <v>T03.19</v>
          </cell>
          <cell r="B54" t="str">
            <v>Mass Earthworks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T03.19.01</v>
          </cell>
          <cell r="B55" t="str">
            <v>DLA - HSQE</v>
          </cell>
          <cell r="D55">
            <v>9022.5999999999985</v>
          </cell>
          <cell r="E55">
            <v>0</v>
          </cell>
          <cell r="F55">
            <v>9022.5999999999985</v>
          </cell>
        </row>
        <row r="56">
          <cell r="A56" t="str">
            <v>T03.19.02</v>
          </cell>
          <cell r="B56" t="str">
            <v>DLA - Governance</v>
          </cell>
          <cell r="D56">
            <v>90064</v>
          </cell>
          <cell r="E56">
            <v>5956</v>
          </cell>
          <cell r="F56">
            <v>96020</v>
          </cell>
        </row>
        <row r="57">
          <cell r="A57" t="str">
            <v>T03.19.03</v>
          </cell>
          <cell r="B57" t="str">
            <v>DLA - CEC Interface</v>
          </cell>
          <cell r="D57">
            <v>15614</v>
          </cell>
          <cell r="E57">
            <v>0</v>
          </cell>
          <cell r="F57">
            <v>15614</v>
          </cell>
        </row>
        <row r="58">
          <cell r="A58" t="str">
            <v>T03.19.04</v>
          </cell>
          <cell r="B58" t="str">
            <v>DLA - Misc Procurement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T03.19.05</v>
          </cell>
          <cell r="B59" t="str">
            <v>DLA - DRP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T03.19.06</v>
          </cell>
          <cell r="B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T03.19.07</v>
          </cell>
          <cell r="B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T03.19.08</v>
          </cell>
          <cell r="B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T03.19.09</v>
          </cell>
          <cell r="B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T03.19.10</v>
          </cell>
          <cell r="B64" t="str">
            <v>DLA - Reserve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T03.01-19</v>
          </cell>
          <cell r="B65" t="str">
            <v>DLA</v>
          </cell>
          <cell r="D65">
            <v>3495512.4900000007</v>
          </cell>
          <cell r="E65">
            <v>5956</v>
          </cell>
          <cell r="F65">
            <v>3501468.4900000007</v>
          </cell>
        </row>
        <row r="66">
          <cell r="A66" t="str">
            <v>T03.20</v>
          </cell>
          <cell r="B66" t="str">
            <v>D&amp;W-General Advice</v>
          </cell>
          <cell r="D66">
            <v>704900.77</v>
          </cell>
          <cell r="E66">
            <v>0</v>
          </cell>
          <cell r="F66">
            <v>704900.77</v>
          </cell>
        </row>
        <row r="67">
          <cell r="A67" t="str">
            <v>T03.21</v>
          </cell>
          <cell r="B67" t="str">
            <v>D&amp;W-TRO's</v>
          </cell>
          <cell r="D67">
            <v>542918</v>
          </cell>
          <cell r="E67">
            <v>0</v>
          </cell>
          <cell r="F67">
            <v>542918</v>
          </cell>
        </row>
        <row r="68">
          <cell r="A68" t="str">
            <v>T03.22</v>
          </cell>
          <cell r="B68" t="str">
            <v>D&amp;W-Property</v>
          </cell>
          <cell r="D68">
            <v>1186819</v>
          </cell>
          <cell r="E68">
            <v>1000</v>
          </cell>
          <cell r="F68">
            <v>1187819</v>
          </cell>
        </row>
        <row r="69">
          <cell r="A69" t="str">
            <v>T03.23</v>
          </cell>
          <cell r="B69" t="str">
            <v>D&amp;W-Planning Monitoring</v>
          </cell>
          <cell r="D69">
            <v>181253</v>
          </cell>
          <cell r="E69">
            <v>0</v>
          </cell>
          <cell r="F69">
            <v>181253</v>
          </cell>
        </row>
        <row r="70">
          <cell r="A70" t="str">
            <v>T03.24</v>
          </cell>
          <cell r="B70" t="str">
            <v>D&amp;W-TDWG</v>
          </cell>
          <cell r="D70">
            <v>85982</v>
          </cell>
          <cell r="E70">
            <v>0</v>
          </cell>
          <cell r="F70">
            <v>85982</v>
          </cell>
        </row>
        <row r="71">
          <cell r="A71" t="str">
            <v>T03.25</v>
          </cell>
          <cell r="B71" t="str">
            <v>D&amp;W -Public Realm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T03.26</v>
          </cell>
          <cell r="B72" t="str">
            <v>D&amp;W-Litigation</v>
          </cell>
          <cell r="D72">
            <v>10490</v>
          </cell>
          <cell r="E72">
            <v>0</v>
          </cell>
          <cell r="F72">
            <v>10490</v>
          </cell>
        </row>
        <row r="73">
          <cell r="A73" t="str">
            <v>T03.27</v>
          </cell>
          <cell r="B73" t="str">
            <v>D&amp;W-Secondments</v>
          </cell>
          <cell r="D73">
            <v>152123</v>
          </cell>
          <cell r="E73">
            <v>0</v>
          </cell>
          <cell r="F73">
            <v>152123</v>
          </cell>
        </row>
        <row r="74">
          <cell r="A74" t="str">
            <v>T03.28</v>
          </cell>
          <cell r="B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T03.29</v>
          </cell>
          <cell r="B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T03.30</v>
          </cell>
          <cell r="B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T03.31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T03.32</v>
          </cell>
          <cell r="B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T03.33</v>
          </cell>
          <cell r="B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T03.34</v>
          </cell>
          <cell r="B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T03.35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T03.20-35</v>
          </cell>
          <cell r="B82" t="str">
            <v>Subtotal D&amp;W</v>
          </cell>
          <cell r="D82">
            <v>2864485.77</v>
          </cell>
          <cell r="E82">
            <v>1000</v>
          </cell>
          <cell r="F82">
            <v>2865485.77</v>
          </cell>
        </row>
        <row r="83">
          <cell r="A83" t="str">
            <v>T03</v>
          </cell>
          <cell r="B83" t="str">
            <v>Total LEGALS</v>
          </cell>
          <cell r="D83">
            <v>6359998.2600000007</v>
          </cell>
          <cell r="E83">
            <v>6956</v>
          </cell>
          <cell r="F83">
            <v>6366954.2600000007</v>
          </cell>
        </row>
        <row r="84">
          <cell r="A84" t="str">
            <v>T04.01</v>
          </cell>
          <cell r="B84" t="str">
            <v>Design Services under SDS</v>
          </cell>
          <cell r="D84">
            <v>30506755</v>
          </cell>
          <cell r="E84">
            <v>993623</v>
          </cell>
          <cell r="F84">
            <v>31500378</v>
          </cell>
        </row>
        <row r="85">
          <cell r="A85" t="str">
            <v>T04.01.01</v>
          </cell>
          <cell r="B85" t="str">
            <v>Overall Value Main Works ( Unallocated )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T04.01.02</v>
          </cell>
          <cell r="B86" t="str">
            <v>Section 1 Newhaven Road to Haymarket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T04.01.03</v>
          </cell>
          <cell r="B87" t="str">
            <v>Section 2 Haymarket Corridor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T04.01.04</v>
          </cell>
          <cell r="B88" t="str">
            <v>Section 3 Haymarket to Granton Sq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T04.01.05</v>
          </cell>
          <cell r="B89" t="str">
            <v>Section 3 1B deduction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T04.01.06</v>
          </cell>
          <cell r="B90" t="str">
            <v>Section 4 Granton Sq to Newhaven Rd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T04.01.07</v>
          </cell>
          <cell r="B91" t="str">
            <v>Section 5 Roseburn Junction to Gogar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T04.01.08</v>
          </cell>
          <cell r="B92" t="str">
            <v>Section 6 Gogar Depot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T04.01.09</v>
          </cell>
          <cell r="B93" t="str">
            <v>Section 7 Gogar to Edinburgh Airport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T04.01.10</v>
          </cell>
          <cell r="B94" t="str">
            <v>Section 8 Ingliston West / Newbridge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T04.01.11</v>
          </cell>
          <cell r="B95" t="str">
            <v>MUDFA / Utilities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T04.01.12</v>
          </cell>
          <cell r="B96" t="str">
            <v>Claim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T04.01.13</v>
          </cell>
          <cell r="B97" t="str">
            <v>Variations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T04.01.14</v>
          </cell>
          <cell r="B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T04.01.15</v>
          </cell>
          <cell r="B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T04.01.16</v>
          </cell>
          <cell r="B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T04.01.17</v>
          </cell>
          <cell r="B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T04.01.18</v>
          </cell>
          <cell r="B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T04.01.19</v>
          </cell>
          <cell r="B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T04.01.20</v>
          </cell>
          <cell r="B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T04.02</v>
          </cell>
          <cell r="B105" t="str">
            <v>Site Investigation under SDS</v>
          </cell>
          <cell r="D105">
            <v>1415000</v>
          </cell>
          <cell r="E105">
            <v>0</v>
          </cell>
          <cell r="F105">
            <v>1415000</v>
          </cell>
        </row>
        <row r="106">
          <cell r="A106" t="str">
            <v>T04.03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T04.04</v>
          </cell>
          <cell r="B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T04.05</v>
          </cell>
          <cell r="B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T04.06</v>
          </cell>
          <cell r="B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T04.07</v>
          </cell>
          <cell r="B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T04.08</v>
          </cell>
          <cell r="B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T04.09</v>
          </cell>
          <cell r="B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T04.10</v>
          </cell>
          <cell r="B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T04</v>
          </cell>
          <cell r="B114" t="str">
            <v>Total SDS</v>
          </cell>
          <cell r="D114">
            <v>31921755</v>
          </cell>
          <cell r="E114">
            <v>993623</v>
          </cell>
          <cell r="F114">
            <v>32915378</v>
          </cell>
        </row>
        <row r="115">
          <cell r="A115" t="str">
            <v>T05.01</v>
          </cell>
          <cell r="B115" t="str">
            <v>Integrated Transport Model</v>
          </cell>
          <cell r="D115">
            <v>2477049</v>
          </cell>
          <cell r="E115">
            <v>1000</v>
          </cell>
          <cell r="F115">
            <v>2478049</v>
          </cell>
        </row>
        <row r="116">
          <cell r="A116" t="str">
            <v>T05.02</v>
          </cell>
          <cell r="B116" t="str">
            <v>Surveys (MM)</v>
          </cell>
          <cell r="D116">
            <v>165589</v>
          </cell>
          <cell r="E116">
            <v>0</v>
          </cell>
          <cell r="F116">
            <v>165589</v>
          </cell>
        </row>
        <row r="117">
          <cell r="A117" t="str">
            <v>T05.03</v>
          </cell>
          <cell r="B117" t="str">
            <v>Consultancy (Halcrow)</v>
          </cell>
          <cell r="D117">
            <v>9916</v>
          </cell>
          <cell r="E117">
            <v>0</v>
          </cell>
          <cell r="F117">
            <v>9916</v>
          </cell>
        </row>
        <row r="118">
          <cell r="A118" t="str">
            <v>T05.04</v>
          </cell>
          <cell r="B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T05.05</v>
          </cell>
          <cell r="B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T05.06</v>
          </cell>
          <cell r="B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T05.07</v>
          </cell>
          <cell r="B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T05.08</v>
          </cell>
          <cell r="B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T05.09</v>
          </cell>
          <cell r="B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T05.10</v>
          </cell>
          <cell r="B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T05</v>
          </cell>
          <cell r="B125" t="str">
            <v>Total JRC</v>
          </cell>
          <cell r="D125">
            <v>2652554</v>
          </cell>
          <cell r="E125">
            <v>1000</v>
          </cell>
          <cell r="F125">
            <v>2653554</v>
          </cell>
        </row>
        <row r="126">
          <cell r="A126" t="str">
            <v>T06.01</v>
          </cell>
          <cell r="B126" t="str">
            <v>Technical Services</v>
          </cell>
          <cell r="D126">
            <v>10544918.17</v>
          </cell>
          <cell r="E126">
            <v>46468</v>
          </cell>
          <cell r="F126">
            <v>10591386.17</v>
          </cell>
        </row>
        <row r="127">
          <cell r="A127" t="str">
            <v>T06.02</v>
          </cell>
          <cell r="B127" t="str">
            <v>Land agreement/negotiations</v>
          </cell>
          <cell r="D127">
            <v>113000</v>
          </cell>
          <cell r="E127">
            <v>0</v>
          </cell>
          <cell r="F127">
            <v>113000</v>
          </cell>
        </row>
        <row r="128">
          <cell r="A128" t="str">
            <v>T06.04</v>
          </cell>
          <cell r="B128" t="str">
            <v>TSS Second to CEC-Approvals support</v>
          </cell>
          <cell r="D128">
            <v>92381</v>
          </cell>
          <cell r="E128">
            <v>0</v>
          </cell>
          <cell r="F128">
            <v>92381</v>
          </cell>
        </row>
        <row r="129">
          <cell r="A129" t="str">
            <v>T06.05</v>
          </cell>
          <cell r="B129" t="str">
            <v>T&amp;T Costs</v>
          </cell>
          <cell r="D129">
            <v>81176.989999999991</v>
          </cell>
          <cell r="E129">
            <v>0</v>
          </cell>
          <cell r="F129">
            <v>81176.989999999991</v>
          </cell>
        </row>
        <row r="130">
          <cell r="A130" t="str">
            <v>T06.01-03</v>
          </cell>
          <cell r="B130" t="str">
            <v>Subtotal TSS</v>
          </cell>
          <cell r="D130">
            <v>10831476.16</v>
          </cell>
          <cell r="E130">
            <v>46468</v>
          </cell>
          <cell r="F130">
            <v>10877944.16</v>
          </cell>
        </row>
        <row r="131">
          <cell r="A131" t="str">
            <v>T06.03</v>
          </cell>
          <cell r="B131" t="str">
            <v>CEC staff costs</v>
          </cell>
          <cell r="D131">
            <v>2354727</v>
          </cell>
          <cell r="E131">
            <v>112732</v>
          </cell>
          <cell r="F131">
            <v>2467459</v>
          </cell>
        </row>
        <row r="132">
          <cell r="A132" t="str">
            <v>T06.03a</v>
          </cell>
          <cell r="B132" t="str">
            <v>Subtotal CEC</v>
          </cell>
          <cell r="D132">
            <v>2354727</v>
          </cell>
          <cell r="E132">
            <v>112732</v>
          </cell>
          <cell r="F132">
            <v>2467459</v>
          </cell>
        </row>
        <row r="133">
          <cell r="A133" t="str">
            <v>T06</v>
          </cell>
          <cell r="B133" t="str">
            <v>Total TSS and CEC</v>
          </cell>
          <cell r="D133">
            <v>13186203.16</v>
          </cell>
          <cell r="E133">
            <v>159200</v>
          </cell>
          <cell r="F133">
            <v>13345403.16</v>
          </cell>
        </row>
        <row r="134">
          <cell r="A134" t="str">
            <v>T07.01</v>
          </cell>
          <cell r="B134" t="str">
            <v>Consultancies</v>
          </cell>
          <cell r="D134">
            <v>20521</v>
          </cell>
          <cell r="E134">
            <v>0</v>
          </cell>
          <cell r="F134">
            <v>20521</v>
          </cell>
        </row>
        <row r="135">
          <cell r="A135" t="str">
            <v>T07.02</v>
          </cell>
          <cell r="B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T07.03</v>
          </cell>
          <cell r="B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T07.04</v>
          </cell>
          <cell r="B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T07.05</v>
          </cell>
          <cell r="B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T07</v>
          </cell>
          <cell r="B139" t="str">
            <v>Total UTILITIES</v>
          </cell>
          <cell r="D139">
            <v>20521</v>
          </cell>
          <cell r="E139">
            <v>0</v>
          </cell>
          <cell r="F139">
            <v>20521</v>
          </cell>
        </row>
        <row r="140">
          <cell r="A140" t="str">
            <v>T08.01</v>
          </cell>
          <cell r="B140" t="str">
            <v>Tech. Advisors-Parl.Support</v>
          </cell>
          <cell r="D140">
            <v>268643</v>
          </cell>
          <cell r="E140">
            <v>0</v>
          </cell>
          <cell r="F140">
            <v>268643</v>
          </cell>
        </row>
        <row r="141">
          <cell r="A141" t="str">
            <v>T08.02</v>
          </cell>
          <cell r="B141" t="str">
            <v>Tech. Advisors-Parl.Support-PM</v>
          </cell>
          <cell r="D141">
            <v>29383</v>
          </cell>
          <cell r="E141">
            <v>0</v>
          </cell>
          <cell r="F141">
            <v>29383</v>
          </cell>
        </row>
        <row r="142">
          <cell r="A142" t="str">
            <v>T08.03</v>
          </cell>
          <cell r="B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T08.04</v>
          </cell>
          <cell r="B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T08.05</v>
          </cell>
          <cell r="B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T08</v>
          </cell>
          <cell r="B145" t="str">
            <v>Total DESIGN SUPPORT</v>
          </cell>
          <cell r="D145">
            <v>298026</v>
          </cell>
          <cell r="E145">
            <v>0</v>
          </cell>
          <cell r="F145">
            <v>298026</v>
          </cell>
        </row>
        <row r="146">
          <cell r="A146" t="str">
            <v>T09.01.01</v>
          </cell>
          <cell r="B146" t="str">
            <v>Network Rail - FDA Work Contract 1</v>
          </cell>
          <cell r="D146">
            <v>217378.35000000009</v>
          </cell>
          <cell r="E146">
            <v>0</v>
          </cell>
          <cell r="F146">
            <v>217378.35000000009</v>
          </cell>
        </row>
        <row r="147">
          <cell r="A147" t="str">
            <v>T09.01.02</v>
          </cell>
          <cell r="B147" t="str">
            <v>Network Rail - Basic Implementation Agreement</v>
          </cell>
          <cell r="D147">
            <v>114517.48999999999</v>
          </cell>
          <cell r="E147">
            <v>0.36000000010244548</v>
          </cell>
          <cell r="F147">
            <v>114517.85000000009</v>
          </cell>
        </row>
        <row r="148">
          <cell r="A148" t="str">
            <v>T09.02</v>
          </cell>
          <cell r="B148" t="str">
            <v>BAA legal costs</v>
          </cell>
          <cell r="D148">
            <v>0</v>
          </cell>
          <cell r="E148">
            <v>-0.48999999999068677</v>
          </cell>
          <cell r="F148">
            <v>-0.48999999999068677</v>
          </cell>
        </row>
        <row r="149">
          <cell r="A149" t="str">
            <v>T09.03</v>
          </cell>
          <cell r="B149" t="str">
            <v>Network Rail - Asset Protection Agreement</v>
          </cell>
          <cell r="D149">
            <v>1346544</v>
          </cell>
          <cell r="E149">
            <v>6000</v>
          </cell>
          <cell r="F149">
            <v>1352544</v>
          </cell>
        </row>
        <row r="150">
          <cell r="A150" t="str">
            <v>T19.07.01</v>
          </cell>
          <cell r="B150" t="str">
            <v>Network Rail - Development Services Agreement</v>
          </cell>
          <cell r="D150">
            <v>214954.25</v>
          </cell>
          <cell r="E150">
            <v>0</v>
          </cell>
          <cell r="F150">
            <v>214954.25</v>
          </cell>
        </row>
        <row r="151">
          <cell r="A151" t="str">
            <v>T19.07.02</v>
          </cell>
          <cell r="B151" t="str">
            <v>Network Rail - Immunisation Implementation</v>
          </cell>
          <cell r="D151">
            <v>0.40000000000009095</v>
          </cell>
          <cell r="E151">
            <v>0</v>
          </cell>
          <cell r="F151">
            <v>0.40000000000009095</v>
          </cell>
        </row>
        <row r="152">
          <cell r="A152" t="str">
            <v>T19.07.03</v>
          </cell>
          <cell r="B152" t="str">
            <v>Network Rail - Others</v>
          </cell>
          <cell r="D152">
            <v>9219.1699999999837</v>
          </cell>
          <cell r="E152">
            <v>0</v>
          </cell>
          <cell r="F152">
            <v>9219.1699999999837</v>
          </cell>
        </row>
        <row r="153">
          <cell r="A153" t="str">
            <v>T09</v>
          </cell>
          <cell r="B153" t="str">
            <v>Total 3RD PARTY NEGOTIATIONS</v>
          </cell>
          <cell r="D153">
            <v>1902613.66</v>
          </cell>
          <cell r="E153">
            <v>5999.8700000001118</v>
          </cell>
          <cell r="F153">
            <v>1908613.53</v>
          </cell>
        </row>
        <row r="154">
          <cell r="A154" t="str">
            <v>T10.01</v>
          </cell>
          <cell r="B154" t="str">
            <v>D&amp;W (10.01 &amp;11.01)</v>
          </cell>
          <cell r="D154">
            <v>25843</v>
          </cell>
          <cell r="E154">
            <v>0</v>
          </cell>
          <cell r="F154">
            <v>25843</v>
          </cell>
        </row>
        <row r="155">
          <cell r="A155" t="str">
            <v>T10.02</v>
          </cell>
          <cell r="B155" t="str">
            <v>Advisors (Colliers / DV)</v>
          </cell>
          <cell r="D155">
            <v>187755</v>
          </cell>
          <cell r="E155">
            <v>958.5</v>
          </cell>
          <cell r="F155">
            <v>188713.5</v>
          </cell>
        </row>
        <row r="156">
          <cell r="A156" t="str">
            <v>T10.03</v>
          </cell>
          <cell r="B156" t="str">
            <v>Technical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T10.04</v>
          </cell>
          <cell r="B157" t="str">
            <v>Advance Purchases 05/06 (Fees)</v>
          </cell>
          <cell r="D157">
            <v>60181</v>
          </cell>
          <cell r="E157">
            <v>0</v>
          </cell>
          <cell r="F157">
            <v>60181</v>
          </cell>
        </row>
        <row r="158">
          <cell r="A158" t="str">
            <v>T10.05.01</v>
          </cell>
          <cell r="B158" t="str">
            <v>Advance Purchases (GVD)</v>
          </cell>
          <cell r="D158">
            <v>0.19000000000232831</v>
          </cell>
          <cell r="E158">
            <v>11474861.810000001</v>
          </cell>
          <cell r="F158">
            <v>11474862</v>
          </cell>
        </row>
        <row r="159">
          <cell r="A159" t="str">
            <v>T10.05.02</v>
          </cell>
          <cell r="B159" t="str">
            <v>Advance Purchases (gifted / free issue)</v>
          </cell>
          <cell r="D159">
            <v>0</v>
          </cell>
          <cell r="E159">
            <v>4807286</v>
          </cell>
          <cell r="F159">
            <v>4807286</v>
          </cell>
        </row>
        <row r="160">
          <cell r="A160" t="str">
            <v>T10.05.07</v>
          </cell>
          <cell r="B160" t="str">
            <v>Misc Land Costs</v>
          </cell>
          <cell r="D160">
            <v>157851</v>
          </cell>
          <cell r="E160">
            <v>3944</v>
          </cell>
          <cell r="F160">
            <v>161795</v>
          </cell>
        </row>
        <row r="161">
          <cell r="A161" t="str">
            <v>T10.05.03</v>
          </cell>
          <cell r="B161" t="str">
            <v>BAA Contractor Costs</v>
          </cell>
          <cell r="D161">
            <v>615317</v>
          </cell>
          <cell r="E161">
            <v>0</v>
          </cell>
          <cell r="F161">
            <v>615317</v>
          </cell>
        </row>
        <row r="162">
          <cell r="A162" t="str">
            <v>T10.05.04</v>
          </cell>
          <cell r="B162" t="str">
            <v>BAA PM costs</v>
          </cell>
          <cell r="D162">
            <v>197667.25</v>
          </cell>
          <cell r="E162">
            <v>0</v>
          </cell>
          <cell r="F162">
            <v>197667.25</v>
          </cell>
        </row>
        <row r="163">
          <cell r="A163" t="str">
            <v>T10.05.05</v>
          </cell>
          <cell r="B163" t="str">
            <v>BAA Utilities</v>
          </cell>
          <cell r="D163">
            <v>150000</v>
          </cell>
          <cell r="E163">
            <v>0</v>
          </cell>
          <cell r="F163">
            <v>150000</v>
          </cell>
        </row>
        <row r="164">
          <cell r="A164" t="str">
            <v>T10.05.06</v>
          </cell>
          <cell r="B164" t="str">
            <v>BAA Infraco</v>
          </cell>
          <cell r="D164">
            <v>3</v>
          </cell>
          <cell r="E164">
            <v>-3</v>
          </cell>
          <cell r="F164">
            <v>0</v>
          </cell>
        </row>
        <row r="165">
          <cell r="A165" t="str">
            <v>T10.05.08</v>
          </cell>
          <cell r="B165" t="str">
            <v>Haymarket station compensation</v>
          </cell>
          <cell r="D165">
            <v>165489</v>
          </cell>
          <cell r="E165">
            <v>722715</v>
          </cell>
          <cell r="F165">
            <v>888204</v>
          </cell>
        </row>
        <row r="166">
          <cell r="A166" t="str">
            <v>T10.05.09</v>
          </cell>
          <cell r="B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 t="str">
            <v>T10.05.10</v>
          </cell>
          <cell r="B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 t="str">
            <v>T10.01-.05</v>
          </cell>
          <cell r="B168" t="str">
            <v>Subtotal Land</v>
          </cell>
          <cell r="D168">
            <v>1560106.44</v>
          </cell>
          <cell r="E168">
            <v>17009762.310000002</v>
          </cell>
          <cell r="F168">
            <v>18569868.75</v>
          </cell>
        </row>
        <row r="169">
          <cell r="A169" t="str">
            <v>T10.06.01</v>
          </cell>
          <cell r="B169" t="str">
            <v>Business Support Primary payment</v>
          </cell>
          <cell r="D169">
            <v>1651848</v>
          </cell>
          <cell r="E169">
            <v>0</v>
          </cell>
          <cell r="F169">
            <v>1651848</v>
          </cell>
        </row>
        <row r="170">
          <cell r="A170" t="str">
            <v>T10.06.02</v>
          </cell>
          <cell r="B170" t="str">
            <v>Business Support Enhanced payment</v>
          </cell>
          <cell r="D170">
            <v>0</v>
          </cell>
          <cell r="E170">
            <v>0</v>
          </cell>
          <cell r="F170">
            <v>0</v>
          </cell>
        </row>
        <row r="171">
          <cell r="A171" t="str">
            <v>T10.06.03</v>
          </cell>
          <cell r="B171" t="str">
            <v>Business Support Admin</v>
          </cell>
          <cell r="D171">
            <v>44698.86</v>
          </cell>
          <cell r="E171">
            <v>0</v>
          </cell>
          <cell r="F171">
            <v>44698.86</v>
          </cell>
        </row>
        <row r="172">
          <cell r="A172" t="str">
            <v>T10.06.04</v>
          </cell>
          <cell r="B172" t="str">
            <v>Sundry costs</v>
          </cell>
          <cell r="D172">
            <v>0</v>
          </cell>
          <cell r="E172">
            <v>0</v>
          </cell>
          <cell r="F172">
            <v>0</v>
          </cell>
        </row>
        <row r="173">
          <cell r="A173" t="str">
            <v>T10.06.05</v>
          </cell>
          <cell r="B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 t="str">
            <v>T10.06.06</v>
          </cell>
          <cell r="B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 t="str">
            <v>T10.06.07</v>
          </cell>
          <cell r="B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A176" t="str">
            <v>T10.06.08</v>
          </cell>
          <cell r="B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A177" t="str">
            <v>T10.06.09</v>
          </cell>
          <cell r="B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 t="str">
            <v>T10.06.10</v>
          </cell>
          <cell r="B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 t="str">
            <v>T10.06</v>
          </cell>
          <cell r="B179" t="str">
            <v>Subtotal Business Support</v>
          </cell>
          <cell r="D179">
            <v>1696546.86</v>
          </cell>
          <cell r="E179">
            <v>0</v>
          </cell>
          <cell r="F179">
            <v>1696546.86</v>
          </cell>
        </row>
        <row r="180">
          <cell r="A180" t="str">
            <v>T10.07</v>
          </cell>
          <cell r="B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A181" t="str">
            <v>T10.08</v>
          </cell>
          <cell r="B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 t="str">
            <v>T10.09</v>
          </cell>
          <cell r="B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A183" t="str">
            <v>T10.10</v>
          </cell>
          <cell r="B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T10.11</v>
          </cell>
          <cell r="B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T10.12</v>
          </cell>
          <cell r="B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T10.13</v>
          </cell>
          <cell r="B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T10.07-13</v>
          </cell>
          <cell r="B187" t="str">
            <v>Subtotal Other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T10</v>
          </cell>
          <cell r="B188" t="str">
            <v>Total LAND &amp; PROPERTY</v>
          </cell>
          <cell r="D188">
            <v>3256653.3</v>
          </cell>
          <cell r="E188">
            <v>17009762.310000002</v>
          </cell>
          <cell r="F188">
            <v>20266415.609999999</v>
          </cell>
        </row>
        <row r="189">
          <cell r="A189" t="str">
            <v>T11.01</v>
          </cell>
          <cell r="B189" t="str">
            <v>Legal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T11.02</v>
          </cell>
          <cell r="B190" t="str">
            <v>TRO's - Technnical</v>
          </cell>
          <cell r="D190">
            <v>1313</v>
          </cell>
          <cell r="E190">
            <v>0</v>
          </cell>
          <cell r="F190">
            <v>1313</v>
          </cell>
        </row>
        <row r="191">
          <cell r="A191" t="str">
            <v>T11.03</v>
          </cell>
          <cell r="B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T11.04</v>
          </cell>
          <cell r="B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T11.05</v>
          </cell>
          <cell r="B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T11.06</v>
          </cell>
          <cell r="B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T11.07</v>
          </cell>
          <cell r="B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T11.08</v>
          </cell>
          <cell r="B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T11.09</v>
          </cell>
          <cell r="B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T11.10</v>
          </cell>
          <cell r="B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T11</v>
          </cell>
          <cell r="B199" t="str">
            <v>Total TROs</v>
          </cell>
          <cell r="D199">
            <v>1313</v>
          </cell>
          <cell r="E199">
            <v>0</v>
          </cell>
          <cell r="F199">
            <v>1313</v>
          </cell>
        </row>
        <row r="200">
          <cell r="A200" t="str">
            <v>T12.01</v>
          </cell>
          <cell r="B200" t="str">
            <v>Fees / production Items - WS</v>
          </cell>
          <cell r="D200">
            <v>808154.12</v>
          </cell>
          <cell r="E200">
            <v>0</v>
          </cell>
          <cell r="F200">
            <v>808154.12</v>
          </cell>
        </row>
        <row r="201">
          <cell r="A201" t="str">
            <v>T12.02</v>
          </cell>
          <cell r="B201" t="str">
            <v>Fees / production Items - MH</v>
          </cell>
          <cell r="D201">
            <v>440767.92</v>
          </cell>
          <cell r="E201">
            <v>0</v>
          </cell>
          <cell r="F201">
            <v>440767.92</v>
          </cell>
        </row>
        <row r="202">
          <cell r="A202" t="str">
            <v>T12.03</v>
          </cell>
          <cell r="B202" t="str">
            <v>Tram branding</v>
          </cell>
          <cell r="D202">
            <v>38060.39</v>
          </cell>
          <cell r="E202">
            <v>0</v>
          </cell>
          <cell r="F202">
            <v>38060.39</v>
          </cell>
        </row>
        <row r="203">
          <cell r="A203" t="str">
            <v>T12.04</v>
          </cell>
          <cell r="B203" t="str">
            <v>PR Support</v>
          </cell>
          <cell r="D203">
            <v>20381</v>
          </cell>
          <cell r="E203">
            <v>0</v>
          </cell>
          <cell r="F203">
            <v>20381</v>
          </cell>
        </row>
        <row r="204">
          <cell r="A204" t="str">
            <v>T12.05</v>
          </cell>
          <cell r="B204" t="str">
            <v>Business development and marketing</v>
          </cell>
          <cell r="D204">
            <v>10546.25</v>
          </cell>
          <cell r="E204">
            <v>0</v>
          </cell>
          <cell r="F204">
            <v>10546.25</v>
          </cell>
        </row>
        <row r="205">
          <cell r="A205" t="str">
            <v>T12.06</v>
          </cell>
          <cell r="B205" t="str">
            <v>Media monitoring</v>
          </cell>
          <cell r="D205">
            <v>13059</v>
          </cell>
          <cell r="E205">
            <v>0</v>
          </cell>
          <cell r="F205">
            <v>13059</v>
          </cell>
        </row>
        <row r="206">
          <cell r="A206" t="str">
            <v>T12.07</v>
          </cell>
          <cell r="B206" t="str">
            <v>Media training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T12.08</v>
          </cell>
          <cell r="B207" t="str">
            <v>Promotional materials</v>
          </cell>
          <cell r="D207">
            <v>143525</v>
          </cell>
          <cell r="E207">
            <v>0</v>
          </cell>
          <cell r="F207">
            <v>143525</v>
          </cell>
        </row>
        <row r="208">
          <cell r="A208" t="str">
            <v>T12.09</v>
          </cell>
          <cell r="B208" t="str">
            <v>Websites</v>
          </cell>
          <cell r="D208">
            <v>25931</v>
          </cell>
          <cell r="E208">
            <v>0</v>
          </cell>
          <cell r="F208">
            <v>25931</v>
          </cell>
        </row>
        <row r="209">
          <cell r="A209" t="str">
            <v>T12.10</v>
          </cell>
          <cell r="B209" t="str">
            <v>Events including Edinburgh Fringe</v>
          </cell>
          <cell r="D209">
            <v>16115</v>
          </cell>
          <cell r="E209">
            <v>0</v>
          </cell>
          <cell r="F209">
            <v>16115</v>
          </cell>
        </row>
        <row r="210">
          <cell r="A210" t="str">
            <v>T12.11</v>
          </cell>
          <cell r="B210" t="str">
            <v>Advertising</v>
          </cell>
          <cell r="D210">
            <v>54770</v>
          </cell>
          <cell r="E210">
            <v>0</v>
          </cell>
          <cell r="F210">
            <v>54770</v>
          </cell>
        </row>
        <row r="211">
          <cell r="A211" t="str">
            <v>T12.12</v>
          </cell>
          <cell r="B211" t="str">
            <v>Internal communications</v>
          </cell>
          <cell r="D211">
            <v>8571</v>
          </cell>
          <cell r="E211">
            <v>0</v>
          </cell>
          <cell r="F211">
            <v>8571</v>
          </cell>
        </row>
        <row r="212">
          <cell r="A212" t="str">
            <v>T12.23</v>
          </cell>
          <cell r="B212" t="str">
            <v>Sponsorship</v>
          </cell>
          <cell r="D212">
            <v>17225</v>
          </cell>
          <cell r="E212">
            <v>0</v>
          </cell>
          <cell r="F212">
            <v>17225</v>
          </cell>
        </row>
        <row r="213">
          <cell r="A213" t="str">
            <v>T12.24</v>
          </cell>
          <cell r="B213" t="str">
            <v>Communication consultancy services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T12.25</v>
          </cell>
          <cell r="B214" t="str">
            <v>Sundries</v>
          </cell>
          <cell r="D214">
            <v>340</v>
          </cell>
          <cell r="E214">
            <v>0</v>
          </cell>
          <cell r="F214">
            <v>340</v>
          </cell>
        </row>
        <row r="215">
          <cell r="A215" t="str">
            <v>T12.26</v>
          </cell>
          <cell r="B215" t="str">
            <v>Princes Street Costs</v>
          </cell>
          <cell r="D215">
            <v>140062</v>
          </cell>
          <cell r="E215">
            <v>15000</v>
          </cell>
          <cell r="F215">
            <v>155062</v>
          </cell>
        </row>
        <row r="216">
          <cell r="A216" t="str">
            <v>T12.27</v>
          </cell>
          <cell r="B216" t="str">
            <v>Public Information</v>
          </cell>
          <cell r="D216">
            <v>127338.12</v>
          </cell>
          <cell r="E216">
            <v>0</v>
          </cell>
          <cell r="F216">
            <v>127338.12</v>
          </cell>
        </row>
        <row r="217">
          <cell r="A217" t="str">
            <v>T12.28</v>
          </cell>
          <cell r="B217" t="str">
            <v>Team Costs</v>
          </cell>
          <cell r="D217">
            <v>5103.3500000000004</v>
          </cell>
          <cell r="E217">
            <v>0</v>
          </cell>
          <cell r="F217">
            <v>5103.3500000000004</v>
          </cell>
        </row>
        <row r="218">
          <cell r="A218" t="str">
            <v>T12.29</v>
          </cell>
          <cell r="B218" t="str">
            <v>External Resources</v>
          </cell>
          <cell r="D218">
            <v>315231.33</v>
          </cell>
          <cell r="E218">
            <v>0</v>
          </cell>
          <cell r="F218">
            <v>315231.33</v>
          </cell>
        </row>
        <row r="219">
          <cell r="A219" t="str">
            <v>T12.30</v>
          </cell>
          <cell r="B219" t="str">
            <v>Festival - dressing the city (CEC funded)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T12.31</v>
          </cell>
          <cell r="B220" t="str">
            <v>Winter Festival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T12.32</v>
          </cell>
          <cell r="B221" t="str">
            <v>Preparing for Operations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T12.33</v>
          </cell>
          <cell r="B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T12.34</v>
          </cell>
          <cell r="B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T12.35</v>
          </cell>
          <cell r="B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T12.36</v>
          </cell>
          <cell r="B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T12.37</v>
          </cell>
          <cell r="B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T12.38</v>
          </cell>
          <cell r="B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T12.39</v>
          </cell>
          <cell r="B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T12.40</v>
          </cell>
          <cell r="B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T12.01-12,23-40</v>
          </cell>
          <cell r="B230" t="str">
            <v>Subtotal Communications</v>
          </cell>
          <cell r="D230">
            <v>2185180.48</v>
          </cell>
          <cell r="E230">
            <v>15000</v>
          </cell>
          <cell r="F230">
            <v>2200180.48</v>
          </cell>
        </row>
        <row r="231">
          <cell r="A231" t="str">
            <v>T12.13</v>
          </cell>
          <cell r="B231" t="str">
            <v>S/H – Wider Community Consultations</v>
          </cell>
          <cell r="D231">
            <v>36265.440000000002</v>
          </cell>
          <cell r="E231">
            <v>0</v>
          </cell>
          <cell r="F231">
            <v>36265.440000000002</v>
          </cell>
        </row>
        <row r="232">
          <cell r="A232" t="str">
            <v>T12.14</v>
          </cell>
          <cell r="B232" t="str">
            <v>S/H – Events</v>
          </cell>
          <cell r="D232">
            <v>17028</v>
          </cell>
          <cell r="E232">
            <v>0</v>
          </cell>
          <cell r="F232">
            <v>17028</v>
          </cell>
        </row>
        <row r="233">
          <cell r="A233" t="str">
            <v>T12.15</v>
          </cell>
          <cell r="B233" t="str">
            <v>S/H – Open for Business</v>
          </cell>
          <cell r="D233">
            <v>594160</v>
          </cell>
          <cell r="E233">
            <v>0</v>
          </cell>
          <cell r="F233">
            <v>594160</v>
          </cell>
        </row>
        <row r="234">
          <cell r="A234" t="str">
            <v>T12.16</v>
          </cell>
          <cell r="B234" t="str">
            <v>S/H – Communications - MUDFA</v>
          </cell>
          <cell r="D234">
            <v>81786.86</v>
          </cell>
          <cell r="E234">
            <v>0</v>
          </cell>
          <cell r="F234">
            <v>81786.86</v>
          </cell>
        </row>
        <row r="235">
          <cell r="A235" t="str">
            <v>T12.17</v>
          </cell>
          <cell r="B235" t="str">
            <v>S/H – Communications - Infraco</v>
          </cell>
          <cell r="D235">
            <v>26635</v>
          </cell>
          <cell r="E235">
            <v>0</v>
          </cell>
          <cell r="F235">
            <v>26635</v>
          </cell>
        </row>
        <row r="236">
          <cell r="A236" t="str">
            <v>T12.18</v>
          </cell>
          <cell r="B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T12.19</v>
          </cell>
          <cell r="B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T12.20</v>
          </cell>
          <cell r="B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T12.21</v>
          </cell>
          <cell r="B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T12.22</v>
          </cell>
          <cell r="B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T12.13-22</v>
          </cell>
          <cell r="B241" t="str">
            <v>Subtotal Stakeholder</v>
          </cell>
          <cell r="D241">
            <v>755875.29999999993</v>
          </cell>
          <cell r="E241">
            <v>0</v>
          </cell>
          <cell r="F241">
            <v>755875.29999999993</v>
          </cell>
        </row>
        <row r="242">
          <cell r="A242" t="str">
            <v>T12</v>
          </cell>
          <cell r="B242" t="str">
            <v>Total COMMS / MARKETING</v>
          </cell>
          <cell r="D242">
            <v>2941055.78</v>
          </cell>
          <cell r="E242">
            <v>15000</v>
          </cell>
          <cell r="F242">
            <v>2956055.78</v>
          </cell>
        </row>
        <row r="243">
          <cell r="A243" t="str">
            <v>T13.01</v>
          </cell>
          <cell r="B243" t="str">
            <v>Non Executive Board</v>
          </cell>
          <cell r="D243">
            <v>34352</v>
          </cell>
          <cell r="E243">
            <v>0</v>
          </cell>
          <cell r="F243">
            <v>34352</v>
          </cell>
        </row>
        <row r="244">
          <cell r="A244" t="str">
            <v>T13.02</v>
          </cell>
          <cell r="B244" t="str">
            <v>Search Fees</v>
          </cell>
          <cell r="D244">
            <v>5000</v>
          </cell>
          <cell r="E244">
            <v>0</v>
          </cell>
          <cell r="F244">
            <v>5000</v>
          </cell>
        </row>
        <row r="245">
          <cell r="A245" t="str">
            <v>T13.03</v>
          </cell>
          <cell r="B245" t="str">
            <v>Overheads</v>
          </cell>
          <cell r="D245">
            <v>2388381</v>
          </cell>
          <cell r="E245">
            <v>40000</v>
          </cell>
          <cell r="F245">
            <v>2428381</v>
          </cell>
        </row>
        <row r="246">
          <cell r="A246" t="str">
            <v>T13.04</v>
          </cell>
          <cell r="B246" t="str">
            <v>Ticketing Machines</v>
          </cell>
          <cell r="D246">
            <v>86212</v>
          </cell>
          <cell r="E246">
            <v>5538</v>
          </cell>
          <cell r="F246">
            <v>91750</v>
          </cell>
        </row>
        <row r="247">
          <cell r="A247" t="str">
            <v>T13.05</v>
          </cell>
          <cell r="B247" t="str">
            <v>Tram Display Costs</v>
          </cell>
          <cell r="D247">
            <v>22360</v>
          </cell>
          <cell r="E247">
            <v>69</v>
          </cell>
          <cell r="F247">
            <v>22429</v>
          </cell>
        </row>
        <row r="248">
          <cell r="A248" t="str">
            <v>T13.06</v>
          </cell>
          <cell r="B248" t="str">
            <v>Ocean Terminal Road Safety Event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T13</v>
          </cell>
          <cell r="B249" t="str">
            <v>Total TEL</v>
          </cell>
          <cell r="D249">
            <v>2536305</v>
          </cell>
          <cell r="E249">
            <v>45607</v>
          </cell>
          <cell r="F249">
            <v>2581912</v>
          </cell>
        </row>
        <row r="250">
          <cell r="A250" t="str">
            <v>T19.01.26</v>
          </cell>
          <cell r="B250" t="str">
            <v>Maintenance mobilisation and spare parts</v>
          </cell>
          <cell r="D250">
            <v>268484</v>
          </cell>
          <cell r="E250">
            <v>0</v>
          </cell>
          <cell r="F250">
            <v>268484</v>
          </cell>
        </row>
        <row r="251">
          <cell r="A251" t="str">
            <v>T19.01.34</v>
          </cell>
          <cell r="B251" t="str">
            <v>Power for comissioning</v>
          </cell>
          <cell r="D251">
            <v>26513</v>
          </cell>
          <cell r="E251">
            <v>3247</v>
          </cell>
          <cell r="F251">
            <v>29760</v>
          </cell>
        </row>
        <row r="252">
          <cell r="A252" t="str">
            <v>T19.07.05</v>
          </cell>
          <cell r="B252" t="str">
            <v>Ticket machines</v>
          </cell>
          <cell r="D252">
            <v>46865</v>
          </cell>
          <cell r="E252">
            <v>5060</v>
          </cell>
          <cell r="F252">
            <v>51925</v>
          </cell>
        </row>
        <row r="253">
          <cell r="A253" t="str">
            <v>T13a</v>
          </cell>
          <cell r="B253" t="str">
            <v>TEL - Project Costs</v>
          </cell>
          <cell r="D253">
            <v>341862</v>
          </cell>
          <cell r="E253">
            <v>8307</v>
          </cell>
          <cell r="F253">
            <v>350169</v>
          </cell>
        </row>
        <row r="254">
          <cell r="A254" t="str">
            <v>T14.01</v>
          </cell>
          <cell r="B254" t="str">
            <v>Operator Consultancy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T14.02</v>
          </cell>
          <cell r="B255" t="str">
            <v>Financial Consultancy</v>
          </cell>
          <cell r="D255">
            <v>174893</v>
          </cell>
          <cell r="E255">
            <v>0</v>
          </cell>
          <cell r="F255">
            <v>174893</v>
          </cell>
        </row>
        <row r="256">
          <cell r="A256" t="str">
            <v>T14.03</v>
          </cell>
          <cell r="B256" t="str">
            <v>WP1 modelling (FM)</v>
          </cell>
          <cell r="D256">
            <v>17184</v>
          </cell>
          <cell r="E256">
            <v>0</v>
          </cell>
          <cell r="F256">
            <v>17184</v>
          </cell>
        </row>
        <row r="257">
          <cell r="A257" t="str">
            <v>T14.04</v>
          </cell>
          <cell r="B257" t="str">
            <v>WP2 modelling (MVA)</v>
          </cell>
          <cell r="D257">
            <v>11148</v>
          </cell>
          <cell r="E257">
            <v>0</v>
          </cell>
          <cell r="F257">
            <v>11148</v>
          </cell>
        </row>
        <row r="258">
          <cell r="A258" t="str">
            <v>T14.05</v>
          </cell>
          <cell r="B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T14</v>
          </cell>
          <cell r="B259" t="str">
            <v>Total SERVICE INTEGRATION</v>
          </cell>
          <cell r="D259">
            <v>203225</v>
          </cell>
          <cell r="E259">
            <v>0</v>
          </cell>
          <cell r="F259">
            <v>203225</v>
          </cell>
        </row>
        <row r="260">
          <cell r="A260" t="str">
            <v>T15.01</v>
          </cell>
          <cell r="B260" t="str">
            <v>INFRACO (PUK)</v>
          </cell>
          <cell r="D260">
            <v>261852</v>
          </cell>
          <cell r="E260">
            <v>0</v>
          </cell>
          <cell r="F260">
            <v>261852</v>
          </cell>
        </row>
        <row r="261">
          <cell r="A261" t="str">
            <v>T15.02</v>
          </cell>
          <cell r="B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T15.03</v>
          </cell>
          <cell r="B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T15.04</v>
          </cell>
          <cell r="B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T15.05</v>
          </cell>
          <cell r="B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T15</v>
          </cell>
          <cell r="B265" t="str">
            <v>Total PUK</v>
          </cell>
          <cell r="D265">
            <v>261852</v>
          </cell>
          <cell r="E265">
            <v>0</v>
          </cell>
          <cell r="F265">
            <v>261852</v>
          </cell>
        </row>
        <row r="266">
          <cell r="A266" t="str">
            <v>T16.01</v>
          </cell>
          <cell r="B266" t="str">
            <v>Financial advisor 05/06</v>
          </cell>
          <cell r="D266">
            <v>285286</v>
          </cell>
          <cell r="E266">
            <v>0</v>
          </cell>
          <cell r="F266">
            <v>285286</v>
          </cell>
        </row>
        <row r="267">
          <cell r="A267" t="str">
            <v>T16.02</v>
          </cell>
          <cell r="B267" t="str">
            <v>Commercial advice</v>
          </cell>
          <cell r="D267">
            <v>11864</v>
          </cell>
          <cell r="E267">
            <v>0</v>
          </cell>
          <cell r="F267">
            <v>11864</v>
          </cell>
        </row>
        <row r="268">
          <cell r="A268" t="str">
            <v>T16.03</v>
          </cell>
          <cell r="B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 t="str">
            <v>T16.04</v>
          </cell>
          <cell r="B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 t="str">
            <v>T16.05</v>
          </cell>
          <cell r="B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T16</v>
          </cell>
          <cell r="B271" t="str">
            <v>Total FINANCIAL ADVISOR</v>
          </cell>
          <cell r="D271">
            <v>297150</v>
          </cell>
          <cell r="E271">
            <v>0</v>
          </cell>
          <cell r="F271">
            <v>297150</v>
          </cell>
        </row>
        <row r="272">
          <cell r="A272" t="str">
            <v>T17.01</v>
          </cell>
          <cell r="B272" t="str">
            <v>Insurance consultancy</v>
          </cell>
          <cell r="D272">
            <v>236767</v>
          </cell>
          <cell r="E272">
            <v>-1731</v>
          </cell>
          <cell r="F272">
            <v>235036</v>
          </cell>
        </row>
        <row r="273">
          <cell r="A273" t="str">
            <v>T17.02</v>
          </cell>
          <cell r="B273" t="str">
            <v>OCIP</v>
          </cell>
          <cell r="D273">
            <v>3565835</v>
          </cell>
          <cell r="E273">
            <v>0</v>
          </cell>
          <cell r="F273">
            <v>3565835</v>
          </cell>
        </row>
        <row r="274">
          <cell r="A274" t="str">
            <v>T17.03</v>
          </cell>
          <cell r="B274" t="str">
            <v>Claims below deductible</v>
          </cell>
          <cell r="D274">
            <v>1012</v>
          </cell>
          <cell r="E274">
            <v>0</v>
          </cell>
          <cell r="F274">
            <v>1012</v>
          </cell>
        </row>
        <row r="275">
          <cell r="A275" t="str">
            <v>T17.04</v>
          </cell>
          <cell r="B275" t="str">
            <v>Insurance Claims professional fees</v>
          </cell>
          <cell r="D275">
            <v>33764</v>
          </cell>
          <cell r="E275">
            <v>0</v>
          </cell>
          <cell r="F275">
            <v>33764</v>
          </cell>
        </row>
        <row r="276">
          <cell r="A276" t="str">
            <v>T17.05</v>
          </cell>
          <cell r="B276" t="str">
            <v>Recoverable insurance claims - MUDFA</v>
          </cell>
          <cell r="D276">
            <v>214281</v>
          </cell>
          <cell r="E276">
            <v>0</v>
          </cell>
          <cell r="F276">
            <v>214281</v>
          </cell>
        </row>
        <row r="277">
          <cell r="A277" t="str">
            <v>T17.06</v>
          </cell>
          <cell r="B277" t="str">
            <v>Non-recoverable insurance claims - MUDFA</v>
          </cell>
          <cell r="D277">
            <v>510</v>
          </cell>
          <cell r="E277">
            <v>0</v>
          </cell>
          <cell r="F277">
            <v>510</v>
          </cell>
        </row>
        <row r="278">
          <cell r="A278" t="str">
            <v>T17.07</v>
          </cell>
          <cell r="B278" t="str">
            <v>Recoverable insurance claims - Infraco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T17.08</v>
          </cell>
          <cell r="B279" t="str">
            <v>Non-recoverable insurance claims - Infraco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T17.09</v>
          </cell>
          <cell r="B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T17.10</v>
          </cell>
          <cell r="B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T17.11</v>
          </cell>
          <cell r="B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T17.12</v>
          </cell>
          <cell r="B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T17.13</v>
          </cell>
          <cell r="B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T17.14</v>
          </cell>
          <cell r="B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T17.15</v>
          </cell>
          <cell r="B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T17.16</v>
          </cell>
          <cell r="B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T17.17</v>
          </cell>
          <cell r="B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T17.18</v>
          </cell>
          <cell r="B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T17.19</v>
          </cell>
          <cell r="B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T17.20</v>
          </cell>
          <cell r="B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T17</v>
          </cell>
          <cell r="B292" t="str">
            <v>Total INSURANCE</v>
          </cell>
          <cell r="D292">
            <v>4052169</v>
          </cell>
          <cell r="E292">
            <v>-1731</v>
          </cell>
          <cell r="F292">
            <v>4050438</v>
          </cell>
        </row>
        <row r="293">
          <cell r="A293" t="str">
            <v>T01.12</v>
          </cell>
          <cell r="B293" t="str">
            <v>MUDFA Site Overheads</v>
          </cell>
          <cell r="D293">
            <v>27720</v>
          </cell>
          <cell r="E293">
            <v>0</v>
          </cell>
          <cell r="F293">
            <v>27720</v>
          </cell>
        </row>
        <row r="294">
          <cell r="A294" t="str">
            <v>T01.12</v>
          </cell>
          <cell r="B294" t="str">
            <v>MUDFA Site Overheads</v>
          </cell>
          <cell r="D294">
            <v>27720</v>
          </cell>
          <cell r="E294">
            <v>0</v>
          </cell>
          <cell r="F294">
            <v>27720</v>
          </cell>
        </row>
        <row r="295">
          <cell r="A295" t="str">
            <v>T18.01.01</v>
          </cell>
          <cell r="B295" t="str">
            <v>Pre-construction Services</v>
          </cell>
          <cell r="D295">
            <v>0</v>
          </cell>
          <cell r="E295">
            <v>8743</v>
          </cell>
          <cell r="F295">
            <v>8743</v>
          </cell>
        </row>
        <row r="296">
          <cell r="A296" t="str">
            <v>T18.01.02</v>
          </cell>
          <cell r="B296" t="str">
            <v>Contract prelims</v>
          </cell>
          <cell r="D296">
            <v>0</v>
          </cell>
          <cell r="E296">
            <v>7765360</v>
          </cell>
          <cell r="F296">
            <v>7765360</v>
          </cell>
        </row>
        <row r="297">
          <cell r="A297" t="str">
            <v>T18.01.03</v>
          </cell>
          <cell r="B297" t="str">
            <v>Section 1a</v>
          </cell>
          <cell r="D297">
            <v>0</v>
          </cell>
          <cell r="E297">
            <v>4932189</v>
          </cell>
          <cell r="F297">
            <v>4932189</v>
          </cell>
        </row>
        <row r="298">
          <cell r="A298" t="str">
            <v>T18.01.04</v>
          </cell>
          <cell r="B298" t="str">
            <v>Section 1b</v>
          </cell>
          <cell r="D298">
            <v>0</v>
          </cell>
          <cell r="E298">
            <v>1532632</v>
          </cell>
          <cell r="F298">
            <v>1532632</v>
          </cell>
        </row>
        <row r="299">
          <cell r="A299" t="str">
            <v>T18.01.05</v>
          </cell>
          <cell r="B299" t="str">
            <v>Section 1c</v>
          </cell>
          <cell r="D299">
            <v>0</v>
          </cell>
          <cell r="E299">
            <v>5316033</v>
          </cell>
          <cell r="F299">
            <v>5316033</v>
          </cell>
        </row>
        <row r="300">
          <cell r="A300" t="str">
            <v>T18.01.06</v>
          </cell>
          <cell r="B300" t="str">
            <v>Section 1d</v>
          </cell>
          <cell r="D300">
            <v>0</v>
          </cell>
          <cell r="E300">
            <v>3171887</v>
          </cell>
          <cell r="F300">
            <v>3171887</v>
          </cell>
        </row>
        <row r="301">
          <cell r="A301" t="str">
            <v>T18.01.07</v>
          </cell>
          <cell r="B301" t="str">
            <v>Section 2</v>
          </cell>
          <cell r="D301">
            <v>0</v>
          </cell>
          <cell r="E301">
            <v>2209689</v>
          </cell>
          <cell r="F301">
            <v>2209689</v>
          </cell>
        </row>
        <row r="302">
          <cell r="A302" t="str">
            <v>T18.01.08</v>
          </cell>
          <cell r="B302" t="str">
            <v>Section 3a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T18.01.09</v>
          </cell>
          <cell r="B303" t="str">
            <v>Section 3b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T18.01.10</v>
          </cell>
          <cell r="B304" t="str">
            <v>Section 3c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T18.01.11</v>
          </cell>
          <cell r="B305" t="str">
            <v>Section 4a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T18.01.12</v>
          </cell>
          <cell r="B306" t="str">
            <v>Section 4b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T18.01.13</v>
          </cell>
          <cell r="B307" t="str">
            <v>Section 5a</v>
          </cell>
          <cell r="D307">
            <v>0</v>
          </cell>
          <cell r="E307">
            <v>158424</v>
          </cell>
          <cell r="F307">
            <v>158424</v>
          </cell>
        </row>
        <row r="308">
          <cell r="A308" t="str">
            <v>T18.01.14</v>
          </cell>
          <cell r="B308" t="str">
            <v>Section 5b</v>
          </cell>
          <cell r="D308">
            <v>0</v>
          </cell>
          <cell r="E308">
            <v>601934</v>
          </cell>
          <cell r="F308">
            <v>601934</v>
          </cell>
        </row>
        <row r="309">
          <cell r="A309" t="str">
            <v>T18.01.15</v>
          </cell>
          <cell r="B309" t="str">
            <v>Section 5c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T18.01.16</v>
          </cell>
          <cell r="B310" t="str">
            <v>Section 6</v>
          </cell>
          <cell r="D310">
            <v>0</v>
          </cell>
          <cell r="E310">
            <v>2015512</v>
          </cell>
          <cell r="F310">
            <v>2015512</v>
          </cell>
        </row>
        <row r="311">
          <cell r="A311" t="str">
            <v>T18.01.17</v>
          </cell>
          <cell r="B311" t="str">
            <v>Section 7</v>
          </cell>
          <cell r="D311">
            <v>0</v>
          </cell>
          <cell r="E311">
            <v>2966791</v>
          </cell>
          <cell r="F311">
            <v>2966791</v>
          </cell>
        </row>
        <row r="312">
          <cell r="A312" t="str">
            <v>T18.01.18</v>
          </cell>
          <cell r="B312" t="str">
            <v>Unallocated to section</v>
          </cell>
          <cell r="D312">
            <v>57252110</v>
          </cell>
          <cell r="E312">
            <v>-34944736</v>
          </cell>
          <cell r="F312">
            <v>22307374</v>
          </cell>
        </row>
        <row r="313">
          <cell r="A313" t="str">
            <v>T18.01.19</v>
          </cell>
          <cell r="B313" t="str">
            <v>Variations</v>
          </cell>
          <cell r="D313">
            <v>0</v>
          </cell>
          <cell r="E313">
            <v>3740542</v>
          </cell>
          <cell r="F313">
            <v>3740542</v>
          </cell>
        </row>
        <row r="314">
          <cell r="A314" t="str">
            <v>T18.01.20</v>
          </cell>
          <cell r="B314" t="str">
            <v>Reserve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T18.01.21</v>
          </cell>
          <cell r="B315" t="str">
            <v>Claim(s)</v>
          </cell>
          <cell r="D315">
            <v>0</v>
          </cell>
          <cell r="E315">
            <v>525000</v>
          </cell>
          <cell r="F315">
            <v>525000</v>
          </cell>
        </row>
        <row r="316">
          <cell r="A316" t="str">
            <v>T18.01.22</v>
          </cell>
          <cell r="B316" t="str">
            <v>Transfer to / from Infraco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T18.01</v>
          </cell>
          <cell r="B317" t="str">
            <v>Subtotal MUDFA</v>
          </cell>
          <cell r="D317">
            <v>57252110</v>
          </cell>
          <cell r="E317">
            <v>0</v>
          </cell>
          <cell r="F317">
            <v>57252110</v>
          </cell>
        </row>
        <row r="318">
          <cell r="A318" t="str">
            <v>T18.02.18</v>
          </cell>
          <cell r="B318" t="str">
            <v>SUC Costs</v>
          </cell>
          <cell r="D318">
            <v>11729585.25</v>
          </cell>
          <cell r="E318">
            <v>4188124</v>
          </cell>
          <cell r="F318">
            <v>15917709.25</v>
          </cell>
        </row>
        <row r="319">
          <cell r="A319" t="str">
            <v>T18.02.19</v>
          </cell>
          <cell r="B319" t="str">
            <v>MUDFA related Non SUC costs</v>
          </cell>
          <cell r="D319">
            <v>3381724.75</v>
          </cell>
          <cell r="E319">
            <v>10000</v>
          </cell>
          <cell r="F319">
            <v>3391724.75</v>
          </cell>
        </row>
        <row r="320">
          <cell r="A320" t="str">
            <v>T18.02.22</v>
          </cell>
          <cell r="B320" t="str">
            <v>Betterment</v>
          </cell>
          <cell r="D320">
            <v>-3823624.05</v>
          </cell>
          <cell r="E320">
            <v>-2312192</v>
          </cell>
          <cell r="F320">
            <v>-6135816.0499999998</v>
          </cell>
        </row>
        <row r="321">
          <cell r="A321" t="str">
            <v>T18.02</v>
          </cell>
          <cell r="B321" t="str">
            <v>Subtotal utilities</v>
          </cell>
          <cell r="D321">
            <v>11287685.949999999</v>
          </cell>
          <cell r="E321">
            <v>1885932</v>
          </cell>
          <cell r="F321">
            <v>13173617.949999999</v>
          </cell>
        </row>
        <row r="322">
          <cell r="A322" t="str">
            <v>T18</v>
          </cell>
          <cell r="B322" t="str">
            <v>Total MUDFA / Utilities</v>
          </cell>
          <cell r="D322">
            <v>68567515.950000003</v>
          </cell>
          <cell r="E322">
            <v>1885932</v>
          </cell>
          <cell r="F322">
            <v>70453447.950000003</v>
          </cell>
        </row>
        <row r="323">
          <cell r="A323" t="str">
            <v>T19.01.01</v>
          </cell>
          <cell r="B323" t="str">
            <v>Prelims</v>
          </cell>
          <cell r="D323">
            <v>35312534</v>
          </cell>
          <cell r="E323">
            <v>44777745.127727062</v>
          </cell>
          <cell r="F323">
            <v>80090279.127727062</v>
          </cell>
        </row>
        <row r="324">
          <cell r="A324" t="str">
            <v>T19.01.02</v>
          </cell>
          <cell r="B324" t="str">
            <v>Infraco early mobilisation</v>
          </cell>
          <cell r="D324">
            <v>8537745</v>
          </cell>
          <cell r="E324">
            <v>-8537744.9998100009</v>
          </cell>
          <cell r="F324">
            <v>1.8999911844730377E-4</v>
          </cell>
        </row>
        <row r="325">
          <cell r="A325" t="str">
            <v>T19.01.03</v>
          </cell>
          <cell r="B325" t="str">
            <v>Advanced purchases</v>
          </cell>
          <cell r="D325">
            <v>18000000</v>
          </cell>
          <cell r="E325">
            <v>-17999999.999809999</v>
          </cell>
          <cell r="F325">
            <v>1.90000981092453E-4</v>
          </cell>
        </row>
        <row r="326">
          <cell r="A326" t="str">
            <v>T19.01.04</v>
          </cell>
          <cell r="B326">
            <v>0</v>
          </cell>
          <cell r="D326">
            <v>0</v>
          </cell>
          <cell r="E326">
            <v>9.9999999747378744E-5</v>
          </cell>
          <cell r="F326">
            <v>9.9999999747378744E-5</v>
          </cell>
        </row>
        <row r="327">
          <cell r="A327" t="str">
            <v>T19.01.05</v>
          </cell>
          <cell r="B327" t="str">
            <v>Section 1a</v>
          </cell>
          <cell r="D327">
            <v>1748177</v>
          </cell>
          <cell r="E327">
            <v>-194661.20999999996</v>
          </cell>
          <cell r="F327">
            <v>1553515.79</v>
          </cell>
        </row>
        <row r="328">
          <cell r="A328" t="str">
            <v>T19.01.06</v>
          </cell>
          <cell r="B328" t="str">
            <v>Section 1b</v>
          </cell>
          <cell r="D328">
            <v>89899</v>
          </cell>
          <cell r="E328">
            <v>17979.38038524802</v>
          </cell>
          <cell r="F328">
            <v>107878.38038524802</v>
          </cell>
        </row>
        <row r="329">
          <cell r="A329" t="str">
            <v>T19.01.07</v>
          </cell>
          <cell r="B329" t="str">
            <v>Section 1c</v>
          </cell>
          <cell r="D329">
            <v>150909</v>
          </cell>
          <cell r="E329">
            <v>-0.32999999998719431</v>
          </cell>
          <cell r="F329">
            <v>150908.67000000001</v>
          </cell>
        </row>
        <row r="330">
          <cell r="A330" t="str">
            <v>T19.01.08</v>
          </cell>
          <cell r="B330" t="str">
            <v>Section 1d</v>
          </cell>
          <cell r="D330">
            <v>2175744</v>
          </cell>
          <cell r="E330">
            <v>31778.615295048803</v>
          </cell>
          <cell r="F330">
            <v>2207522.6152950488</v>
          </cell>
        </row>
        <row r="331">
          <cell r="A331" t="str">
            <v>T19.01.09</v>
          </cell>
          <cell r="B331" t="str">
            <v>Section 2</v>
          </cell>
          <cell r="D331">
            <v>853899</v>
          </cell>
          <cell r="E331">
            <v>-0.78399999998509884</v>
          </cell>
          <cell r="F331">
            <v>853898.21600000001</v>
          </cell>
        </row>
        <row r="332">
          <cell r="A332" t="str">
            <v>T19.01.10</v>
          </cell>
          <cell r="B332" t="str">
            <v>Section 3a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T19.01.11</v>
          </cell>
          <cell r="B333" t="str">
            <v>Section 3b</v>
          </cell>
          <cell r="D333">
            <v>0</v>
          </cell>
          <cell r="E333">
            <v>1.0000000000000001E-5</v>
          </cell>
          <cell r="F333">
            <v>1.0000000000000001E-5</v>
          </cell>
        </row>
        <row r="334">
          <cell r="A334" t="str">
            <v>T19.01.12</v>
          </cell>
          <cell r="B334" t="str">
            <v>Section 3c</v>
          </cell>
          <cell r="D334">
            <v>0</v>
          </cell>
          <cell r="E334">
            <v>1.0000000000000001E-5</v>
          </cell>
          <cell r="F334">
            <v>1.0000000000000001E-5</v>
          </cell>
        </row>
        <row r="335">
          <cell r="A335" t="str">
            <v>T19.01.13</v>
          </cell>
          <cell r="B335" t="str">
            <v>Section 4a</v>
          </cell>
          <cell r="D335">
            <v>0</v>
          </cell>
          <cell r="E335">
            <v>1.0000000000000001E-5</v>
          </cell>
          <cell r="F335">
            <v>1.0000000000000001E-5</v>
          </cell>
        </row>
        <row r="336">
          <cell r="A336" t="str">
            <v>T19.01.14</v>
          </cell>
          <cell r="B336" t="str">
            <v>Section 4b</v>
          </cell>
          <cell r="D336">
            <v>0</v>
          </cell>
          <cell r="E336">
            <v>1.0000000000000001E-5</v>
          </cell>
          <cell r="F336">
            <v>1.0000000000000001E-5</v>
          </cell>
        </row>
        <row r="337">
          <cell r="A337" t="str">
            <v>T19.01.15</v>
          </cell>
          <cell r="B337" t="str">
            <v>Section 5a</v>
          </cell>
          <cell r="D337">
            <v>209534</v>
          </cell>
          <cell r="E337">
            <v>48336.121650000045</v>
          </cell>
          <cell r="F337">
            <v>257870.12165000004</v>
          </cell>
        </row>
        <row r="338">
          <cell r="A338" t="str">
            <v>T19.01.16</v>
          </cell>
          <cell r="B338" t="str">
            <v>Section 5b</v>
          </cell>
          <cell r="D338">
            <v>5092985</v>
          </cell>
          <cell r="E338">
            <v>462128.02716018353</v>
          </cell>
          <cell r="F338">
            <v>5555113.0271601835</v>
          </cell>
        </row>
        <row r="339">
          <cell r="A339" t="str">
            <v>T19.01.17</v>
          </cell>
          <cell r="B339" t="str">
            <v>Section 5c</v>
          </cell>
          <cell r="D339">
            <v>1678137</v>
          </cell>
          <cell r="E339">
            <v>65596.110149999848</v>
          </cell>
          <cell r="F339">
            <v>1743733.1101499998</v>
          </cell>
        </row>
        <row r="340">
          <cell r="A340" t="str">
            <v>T19.01.18</v>
          </cell>
          <cell r="B340" t="str">
            <v>Section 6</v>
          </cell>
          <cell r="D340">
            <v>7318571</v>
          </cell>
          <cell r="E340">
            <v>-323348.30066857953</v>
          </cell>
          <cell r="F340">
            <v>6995222.6993314205</v>
          </cell>
        </row>
        <row r="341">
          <cell r="A341" t="str">
            <v>T19.01.19</v>
          </cell>
          <cell r="B341" t="str">
            <v>Section 7</v>
          </cell>
          <cell r="D341">
            <v>1281425</v>
          </cell>
          <cell r="E341">
            <v>8480.3505000001751</v>
          </cell>
          <cell r="F341">
            <v>1289905.3505000002</v>
          </cell>
        </row>
        <row r="342">
          <cell r="A342" t="str">
            <v>T19.01.20</v>
          </cell>
          <cell r="B342" t="str">
            <v>Unallocated to section</v>
          </cell>
          <cell r="D342">
            <v>18240000</v>
          </cell>
          <cell r="E342">
            <v>-18240000</v>
          </cell>
          <cell r="F342">
            <v>0</v>
          </cell>
        </row>
        <row r="343">
          <cell r="A343" t="str">
            <v>T19.01.21</v>
          </cell>
          <cell r="B343" t="str">
            <v>NR Immunisation</v>
          </cell>
          <cell r="D343">
            <v>476943</v>
          </cell>
          <cell r="E343">
            <v>258975.10256410262</v>
          </cell>
          <cell r="F343">
            <v>735918.10256410262</v>
          </cell>
        </row>
        <row r="344">
          <cell r="A344" t="str">
            <v>T19.01.22</v>
          </cell>
          <cell r="B344" t="str">
            <v>MOV4</v>
          </cell>
          <cell r="D344">
            <v>49869000</v>
          </cell>
          <cell r="E344">
            <v>1470000</v>
          </cell>
          <cell r="F344">
            <v>51339000</v>
          </cell>
        </row>
        <row r="345">
          <cell r="A345" t="str">
            <v>T19.01.23</v>
          </cell>
          <cell r="B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T19.01.24</v>
          </cell>
          <cell r="B346" t="str">
            <v>Report adjustment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T19.01.05-24</v>
          </cell>
          <cell r="B347" t="str">
            <v>Subtotal Construction</v>
          </cell>
          <cell r="D347">
            <v>151035502</v>
          </cell>
          <cell r="E347">
            <v>1845263.2112830565</v>
          </cell>
          <cell r="F347">
            <v>152880765.21128309</v>
          </cell>
        </row>
        <row r="348">
          <cell r="A348" t="str">
            <v>T19.01.25</v>
          </cell>
          <cell r="B348" t="str">
            <v>Testing and commissioning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T19.01.35</v>
          </cell>
          <cell r="B349" t="str">
            <v>Variations - Prelims</v>
          </cell>
          <cell r="D349">
            <v>203845</v>
          </cell>
          <cell r="E349">
            <v>10887</v>
          </cell>
          <cell r="F349">
            <v>214732</v>
          </cell>
        </row>
        <row r="350">
          <cell r="A350" t="str">
            <v>T19.01.36</v>
          </cell>
          <cell r="B350" t="str">
            <v>Variations - Section 1a</v>
          </cell>
          <cell r="D350">
            <v>228259</v>
          </cell>
          <cell r="E350">
            <v>-1019.4900000000489</v>
          </cell>
          <cell r="F350">
            <v>227239.50999999995</v>
          </cell>
        </row>
        <row r="351">
          <cell r="A351" t="str">
            <v>T19.01.37</v>
          </cell>
          <cell r="B351" t="str">
            <v>Variations - Section 1b</v>
          </cell>
          <cell r="D351">
            <v>238339</v>
          </cell>
          <cell r="E351">
            <v>139062</v>
          </cell>
          <cell r="F351">
            <v>377401</v>
          </cell>
        </row>
        <row r="352">
          <cell r="A352" t="str">
            <v>T19.01.38</v>
          </cell>
          <cell r="B352" t="str">
            <v>Variations - Section 1c</v>
          </cell>
          <cell r="D352">
            <v>134688</v>
          </cell>
          <cell r="E352">
            <v>283563</v>
          </cell>
          <cell r="F352">
            <v>418251</v>
          </cell>
        </row>
        <row r="353">
          <cell r="A353" t="str">
            <v>T19.01.39</v>
          </cell>
          <cell r="B353" t="str">
            <v>Variations - Section 1d</v>
          </cell>
          <cell r="D353">
            <v>10360577.75</v>
          </cell>
          <cell r="E353">
            <v>-202075.75</v>
          </cell>
          <cell r="F353">
            <v>10158502</v>
          </cell>
        </row>
        <row r="354">
          <cell r="A354" t="str">
            <v>T19.01.40</v>
          </cell>
          <cell r="B354" t="str">
            <v>Variations - Section 2</v>
          </cell>
          <cell r="D354">
            <v>342609</v>
          </cell>
          <cell r="E354">
            <v>77576</v>
          </cell>
          <cell r="F354">
            <v>420185</v>
          </cell>
        </row>
        <row r="355">
          <cell r="A355" t="str">
            <v>T19.01.41</v>
          </cell>
          <cell r="B355" t="str">
            <v>Variations - Section 3a</v>
          </cell>
          <cell r="D355">
            <v>0</v>
          </cell>
          <cell r="E355">
            <v>0</v>
          </cell>
          <cell r="F355">
            <v>0</v>
          </cell>
        </row>
        <row r="356">
          <cell r="A356" t="str">
            <v>T19.01.42</v>
          </cell>
          <cell r="B356" t="str">
            <v>Variations - Section 3b</v>
          </cell>
          <cell r="D356">
            <v>0</v>
          </cell>
          <cell r="E356">
            <v>0</v>
          </cell>
          <cell r="F356">
            <v>0</v>
          </cell>
        </row>
        <row r="357">
          <cell r="A357" t="str">
            <v>T19.01.43</v>
          </cell>
          <cell r="B357" t="str">
            <v>Variations - Section 3c</v>
          </cell>
          <cell r="D357">
            <v>0</v>
          </cell>
          <cell r="E357">
            <v>0</v>
          </cell>
          <cell r="F357">
            <v>0</v>
          </cell>
        </row>
        <row r="358">
          <cell r="A358" t="str">
            <v>T19.01.44</v>
          </cell>
          <cell r="B358" t="str">
            <v>Variations - Section 4a</v>
          </cell>
          <cell r="D358">
            <v>0</v>
          </cell>
          <cell r="E358">
            <v>0</v>
          </cell>
          <cell r="F358">
            <v>0</v>
          </cell>
        </row>
        <row r="359">
          <cell r="A359" t="str">
            <v>T19.01.45</v>
          </cell>
          <cell r="B359" t="str">
            <v>Variations - Section 4b</v>
          </cell>
          <cell r="D359">
            <v>0</v>
          </cell>
          <cell r="E359">
            <v>0</v>
          </cell>
          <cell r="F359">
            <v>0</v>
          </cell>
        </row>
        <row r="360">
          <cell r="A360" t="str">
            <v>T19.01.46</v>
          </cell>
          <cell r="B360" t="str">
            <v>Variations - Section 5a</v>
          </cell>
          <cell r="D360">
            <v>1131441</v>
          </cell>
          <cell r="E360">
            <v>245477</v>
          </cell>
          <cell r="F360">
            <v>1376918</v>
          </cell>
        </row>
        <row r="361">
          <cell r="A361" t="str">
            <v>T19.01.47</v>
          </cell>
          <cell r="B361" t="str">
            <v>Variations - Section 5b</v>
          </cell>
          <cell r="D361">
            <v>1677856</v>
          </cell>
          <cell r="E361">
            <v>196527</v>
          </cell>
          <cell r="F361">
            <v>1874383</v>
          </cell>
        </row>
        <row r="362">
          <cell r="A362" t="str">
            <v>T19.01.48</v>
          </cell>
          <cell r="B362" t="str">
            <v>Variations - Section 5c</v>
          </cell>
          <cell r="D362">
            <v>1471584</v>
          </cell>
          <cell r="E362">
            <v>394724.41999999993</v>
          </cell>
          <cell r="F362">
            <v>1866308.42</v>
          </cell>
        </row>
        <row r="363">
          <cell r="A363" t="str">
            <v>T19.01.49</v>
          </cell>
          <cell r="B363" t="str">
            <v>Variations - Section 6</v>
          </cell>
          <cell r="D363">
            <v>2239808</v>
          </cell>
          <cell r="E363">
            <v>314155</v>
          </cell>
          <cell r="F363">
            <v>2553963</v>
          </cell>
        </row>
        <row r="364">
          <cell r="A364" t="str">
            <v>T19.01.50</v>
          </cell>
          <cell r="B364" t="str">
            <v>Variations - Section 7</v>
          </cell>
          <cell r="D364">
            <v>3075419</v>
          </cell>
          <cell r="E364">
            <v>1046475.5499999998</v>
          </cell>
          <cell r="F364">
            <v>4121894.55</v>
          </cell>
        </row>
        <row r="365">
          <cell r="A365" t="str">
            <v>T19.01.27</v>
          </cell>
          <cell r="B365" t="str">
            <v>Variations - Unallocated to section</v>
          </cell>
          <cell r="D365">
            <v>1542914</v>
          </cell>
          <cell r="E365">
            <v>1099061</v>
          </cell>
          <cell r="F365">
            <v>2641975</v>
          </cell>
        </row>
        <row r="366">
          <cell r="A366" t="str">
            <v>T19.01.51</v>
          </cell>
          <cell r="B366" t="str">
            <v>Variations - NR Immunisation</v>
          </cell>
          <cell r="D366">
            <v>0</v>
          </cell>
          <cell r="E366">
            <v>0</v>
          </cell>
          <cell r="F366">
            <v>0</v>
          </cell>
        </row>
        <row r="367">
          <cell r="A367" t="str">
            <v>T19.01.52</v>
          </cell>
          <cell r="B367" t="str">
            <v>Variations - Princes Street</v>
          </cell>
          <cell r="D367">
            <v>313806</v>
          </cell>
          <cell r="E367">
            <v>0</v>
          </cell>
          <cell r="F367">
            <v>313806</v>
          </cell>
        </row>
        <row r="368">
          <cell r="A368" t="str">
            <v>T19.01.53</v>
          </cell>
          <cell r="B368" t="str">
            <v>Variations - Line 1b Costs</v>
          </cell>
          <cell r="D368">
            <v>3200000</v>
          </cell>
          <cell r="E368">
            <v>0</v>
          </cell>
          <cell r="F368">
            <v>3200000</v>
          </cell>
        </row>
        <row r="369">
          <cell r="A369" t="str">
            <v>T19.01.27, 35-54</v>
          </cell>
          <cell r="B369" t="str">
            <v>Subtotal Variations / Changes</v>
          </cell>
          <cell r="D369">
            <v>26161145.75</v>
          </cell>
          <cell r="E369">
            <v>3604412.7299999995</v>
          </cell>
          <cell r="F369">
            <v>29765558.48</v>
          </cell>
        </row>
        <row r="370">
          <cell r="A370" t="str">
            <v>T19.01.28</v>
          </cell>
          <cell r="B370" t="str">
            <v>Infraco contingency</v>
          </cell>
          <cell r="D370">
            <v>434123</v>
          </cell>
          <cell r="E370">
            <v>-14155.458318438905</v>
          </cell>
          <cell r="F370">
            <v>419967.5416815611</v>
          </cell>
        </row>
        <row r="371">
          <cell r="A371" t="str">
            <v>T19.01.91</v>
          </cell>
          <cell r="B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 t="str">
            <v>T19.01.92</v>
          </cell>
          <cell r="B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 t="str">
            <v>T19.01.93</v>
          </cell>
          <cell r="B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 t="str">
            <v>T19.01.94</v>
          </cell>
          <cell r="B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 t="str">
            <v>T19.01.95</v>
          </cell>
          <cell r="B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 t="str">
            <v>T19.01.96</v>
          </cell>
          <cell r="B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T19.01.54</v>
          </cell>
          <cell r="B377" t="str">
            <v>Network Rail Compliant Ballast</v>
          </cell>
          <cell r="D377">
            <v>0</v>
          </cell>
          <cell r="E377">
            <v>0</v>
          </cell>
          <cell r="F377">
            <v>0</v>
          </cell>
        </row>
        <row r="378">
          <cell r="A378" t="str">
            <v>T19.01.55</v>
          </cell>
          <cell r="B378" t="str">
            <v>Allowance for demolition of existing Leith Walk substation (if required)</v>
          </cell>
          <cell r="D378">
            <v>0</v>
          </cell>
          <cell r="E378">
            <v>0</v>
          </cell>
          <cell r="F378">
            <v>0</v>
          </cell>
        </row>
        <row r="379">
          <cell r="A379" t="str">
            <v>T19.01.56</v>
          </cell>
          <cell r="B379" t="str">
            <v>Accommodation Works</v>
          </cell>
          <cell r="D379">
            <v>203680</v>
          </cell>
          <cell r="E379">
            <v>286320</v>
          </cell>
          <cell r="F379">
            <v>490000</v>
          </cell>
        </row>
        <row r="380">
          <cell r="A380" t="str">
            <v>T19.01.57</v>
          </cell>
          <cell r="B380" t="str">
            <v>PICOPS / COSS / Possession Protection Staff support when undertaking works adjacent or over the railway</v>
          </cell>
          <cell r="D380">
            <v>55000</v>
          </cell>
          <cell r="E380">
            <v>25000</v>
          </cell>
          <cell r="F380">
            <v>80000</v>
          </cell>
        </row>
        <row r="381">
          <cell r="A381" t="str">
            <v>T19.01.58</v>
          </cell>
          <cell r="B381" t="str">
            <v>Additional Crew Relief Facilities at Haymarket</v>
          </cell>
          <cell r="D381">
            <v>0</v>
          </cell>
          <cell r="E381">
            <v>0</v>
          </cell>
          <cell r="F381">
            <v>0</v>
          </cell>
        </row>
        <row r="382">
          <cell r="A382" t="str">
            <v>T19.01.59</v>
          </cell>
          <cell r="B382" t="str">
            <v>RBS requirement for enhancement of Gogarburn Tramstop</v>
          </cell>
          <cell r="D382">
            <v>0</v>
          </cell>
          <cell r="E382">
            <v>0</v>
          </cell>
          <cell r="F382">
            <v>0</v>
          </cell>
        </row>
        <row r="383">
          <cell r="A383" t="str">
            <v>T19.01.60</v>
          </cell>
          <cell r="B383" t="str">
            <v>Pumped surface water outfall at A8 underpass (by depot)</v>
          </cell>
          <cell r="D383">
            <v>0</v>
          </cell>
          <cell r="E383">
            <v>50000</v>
          </cell>
          <cell r="F383">
            <v>50000</v>
          </cell>
        </row>
        <row r="384">
          <cell r="A384" t="str">
            <v>T19.01.61</v>
          </cell>
          <cell r="B384" t="str">
            <v>Relocation of Ancient Monuments</v>
          </cell>
          <cell r="D384">
            <v>0</v>
          </cell>
          <cell r="E384">
            <v>0</v>
          </cell>
          <cell r="F384">
            <v>0</v>
          </cell>
        </row>
        <row r="385">
          <cell r="A385" t="str">
            <v>T19.01.62</v>
          </cell>
          <cell r="B385" t="str">
            <v>Extra over for revised alignment to Picardy Pl, York Pl and London Rd junctions (see also next item)</v>
          </cell>
          <cell r="D385">
            <v>0</v>
          </cell>
          <cell r="E385">
            <v>0</v>
          </cell>
          <cell r="F385">
            <v>0</v>
          </cell>
        </row>
        <row r="386">
          <cell r="A386" t="str">
            <v>T19.01.63</v>
          </cell>
          <cell r="B386" t="str">
            <v xml:space="preserve">Extra over for major utility diversions Picardy Pl, York Pl and London Rd junctions </v>
          </cell>
          <cell r="D386">
            <v>0</v>
          </cell>
          <cell r="E386">
            <v>0</v>
          </cell>
          <cell r="F386">
            <v>0</v>
          </cell>
        </row>
        <row r="387">
          <cell r="A387" t="str">
            <v>T19.01.64</v>
          </cell>
          <cell r="B387" t="str">
            <v>Extra over for shell grip at junctions</v>
          </cell>
          <cell r="D387">
            <v>74311.23</v>
          </cell>
          <cell r="E387">
            <v>18246.770000000004</v>
          </cell>
          <cell r="F387">
            <v>92558</v>
          </cell>
        </row>
        <row r="388">
          <cell r="A388" t="str">
            <v>T19.01.65</v>
          </cell>
          <cell r="B388" t="str">
            <v>Allowance for SP connections to new street lights and new traffic signals</v>
          </cell>
          <cell r="D388">
            <v>0</v>
          </cell>
          <cell r="E388">
            <v>15287</v>
          </cell>
          <cell r="F388">
            <v>15287</v>
          </cell>
        </row>
        <row r="389">
          <cell r="A389" t="str">
            <v>T19.01.66</v>
          </cell>
          <cell r="B389" t="str">
            <v xml:space="preserve">UTC associated with the delivery of the alignment </v>
          </cell>
          <cell r="D389">
            <v>533640</v>
          </cell>
          <cell r="E389">
            <v>0</v>
          </cell>
          <cell r="F389">
            <v>533640</v>
          </cell>
        </row>
        <row r="390">
          <cell r="A390" t="str">
            <v>T19.01.67</v>
          </cell>
          <cell r="B390" t="str">
            <v>Various FP requirements</v>
          </cell>
          <cell r="D390">
            <v>0</v>
          </cell>
          <cell r="E390">
            <v>0</v>
          </cell>
          <cell r="F390">
            <v>0</v>
          </cell>
        </row>
        <row r="391">
          <cell r="A391" t="str">
            <v>T19.01.68</v>
          </cell>
          <cell r="B391" t="str">
            <v>FP requirements at Ocean Terminal amendments</v>
          </cell>
          <cell r="D391">
            <v>0</v>
          </cell>
          <cell r="E391">
            <v>0</v>
          </cell>
          <cell r="F391">
            <v>0</v>
          </cell>
        </row>
        <row r="392">
          <cell r="A392" t="str">
            <v>T19.01.69</v>
          </cell>
          <cell r="B392" t="str">
            <v>Allowance for minor utility diversions</v>
          </cell>
          <cell r="D392">
            <v>246108</v>
          </cell>
          <cell r="E392">
            <v>44</v>
          </cell>
          <cell r="F392">
            <v>246152</v>
          </cell>
        </row>
        <row r="393">
          <cell r="A393" t="str">
            <v>T19.01.70</v>
          </cell>
          <cell r="B393" t="str">
            <v>Archaeological Officer – impact on productivity</v>
          </cell>
          <cell r="D393">
            <v>0</v>
          </cell>
          <cell r="E393">
            <v>120000</v>
          </cell>
          <cell r="F393">
            <v>120000</v>
          </cell>
        </row>
        <row r="394">
          <cell r="A394" t="str">
            <v>T19.01.71</v>
          </cell>
          <cell r="B394" t="str">
            <v>UTC associated with the wider area impacts</v>
          </cell>
          <cell r="D394">
            <v>0</v>
          </cell>
          <cell r="E394">
            <v>0</v>
          </cell>
          <cell r="F394">
            <v>0</v>
          </cell>
        </row>
        <row r="395">
          <cell r="A395" t="str">
            <v>T19.01.72</v>
          </cell>
          <cell r="B395" t="str">
            <v>FP requirements for design and construction of by-pass road to adoptable standard</v>
          </cell>
          <cell r="D395">
            <v>0</v>
          </cell>
          <cell r="E395">
            <v>0</v>
          </cell>
          <cell r="F395">
            <v>0</v>
          </cell>
        </row>
        <row r="396">
          <cell r="A396" t="str">
            <v>T19.01.73</v>
          </cell>
          <cell r="B396" t="str">
            <v>FP requirements for Lindsay Rd amendments</v>
          </cell>
          <cell r="D396">
            <v>0</v>
          </cell>
          <cell r="E396">
            <v>0</v>
          </cell>
          <cell r="F396">
            <v>0</v>
          </cell>
        </row>
        <row r="397">
          <cell r="A397" t="str">
            <v>T19.01.74</v>
          </cell>
          <cell r="B397" t="str">
            <v>NR compliant ballast</v>
          </cell>
          <cell r="D397">
            <v>0</v>
          </cell>
          <cell r="E397">
            <v>0</v>
          </cell>
          <cell r="F397">
            <v>0</v>
          </cell>
        </row>
        <row r="398">
          <cell r="A398" t="str">
            <v>T19.01.75</v>
          </cell>
          <cell r="B398" t="str">
            <v>SP connections to the depot and IPR</v>
          </cell>
          <cell r="D398">
            <v>580652</v>
          </cell>
          <cell r="E398">
            <v>143073</v>
          </cell>
          <cell r="F398">
            <v>723725</v>
          </cell>
        </row>
        <row r="399">
          <cell r="A399" t="str">
            <v>T19.01.76</v>
          </cell>
          <cell r="B399" t="str">
            <v>SP connections to Phase 1a sub-stations</v>
          </cell>
          <cell r="D399">
            <v>0</v>
          </cell>
          <cell r="E399">
            <v>400000</v>
          </cell>
          <cell r="F399">
            <v>400000</v>
          </cell>
        </row>
        <row r="400">
          <cell r="A400" t="str">
            <v>T19.01.77</v>
          </cell>
          <cell r="B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 t="str">
            <v>T19.01.78</v>
          </cell>
          <cell r="B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 t="str">
            <v>T19.01.79</v>
          </cell>
          <cell r="B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 t="str">
            <v>T19.01.80</v>
          </cell>
          <cell r="B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 t="str">
            <v>T19.01.81</v>
          </cell>
          <cell r="B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 t="str">
            <v>T19.01.82</v>
          </cell>
          <cell r="B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 t="str">
            <v>T19.01.83</v>
          </cell>
          <cell r="B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 t="str">
            <v>T19.01.84</v>
          </cell>
          <cell r="B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 t="str">
            <v>T19.01.85</v>
          </cell>
          <cell r="B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T19.01.86</v>
          </cell>
          <cell r="B409">
            <v>0</v>
          </cell>
          <cell r="D409">
            <v>0</v>
          </cell>
          <cell r="E409">
            <v>0</v>
          </cell>
          <cell r="F409">
            <v>0</v>
          </cell>
        </row>
        <row r="410">
          <cell r="A410" t="str">
            <v>T19.01.87</v>
          </cell>
          <cell r="B410">
            <v>0</v>
          </cell>
          <cell r="D410">
            <v>0</v>
          </cell>
          <cell r="E410">
            <v>0</v>
          </cell>
          <cell r="F410">
            <v>0</v>
          </cell>
        </row>
        <row r="411">
          <cell r="A411" t="str">
            <v>T19.01.88</v>
          </cell>
          <cell r="B411">
            <v>0</v>
          </cell>
          <cell r="D411">
            <v>0</v>
          </cell>
          <cell r="E411">
            <v>0</v>
          </cell>
          <cell r="F411">
            <v>0</v>
          </cell>
        </row>
        <row r="412">
          <cell r="A412" t="str">
            <v>T19.01.89</v>
          </cell>
          <cell r="B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 t="str">
            <v>T19.01.90</v>
          </cell>
          <cell r="B413" t="str">
            <v>Prov sum balancing code</v>
          </cell>
          <cell r="D413">
            <v>0</v>
          </cell>
          <cell r="E413">
            <v>0</v>
          </cell>
          <cell r="F413">
            <v>0</v>
          </cell>
        </row>
        <row r="414">
          <cell r="A414" t="str">
            <v>T19.01.55-90</v>
          </cell>
          <cell r="B414" t="str">
            <v>Subtotal Provisional sums</v>
          </cell>
          <cell r="D414">
            <v>2127514.23</v>
          </cell>
          <cell r="E414">
            <v>1043815.3116815612</v>
          </cell>
          <cell r="F414">
            <v>3171329.5416815612</v>
          </cell>
        </row>
        <row r="415">
          <cell r="A415" t="str">
            <v>T19.01.29</v>
          </cell>
          <cell r="B415" t="str">
            <v>Contingency (VE)</v>
          </cell>
          <cell r="D415">
            <v>0</v>
          </cell>
          <cell r="E415">
            <v>-0.46153846173547208</v>
          </cell>
          <cell r="F415">
            <v>-0.46153846173547208</v>
          </cell>
        </row>
        <row r="416">
          <cell r="A416" t="str">
            <v>T19.01.30</v>
          </cell>
          <cell r="B416" t="str">
            <v>Claims</v>
          </cell>
          <cell r="D416">
            <v>0</v>
          </cell>
          <cell r="E416">
            <v>0</v>
          </cell>
          <cell r="F416">
            <v>0</v>
          </cell>
        </row>
        <row r="417">
          <cell r="A417" t="str">
            <v>T19.01.31</v>
          </cell>
          <cell r="B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 t="str">
            <v>T19.01.32</v>
          </cell>
          <cell r="B418" t="str">
            <v>Provisional sum saving</v>
          </cell>
          <cell r="D418">
            <v>0</v>
          </cell>
          <cell r="E418">
            <v>0</v>
          </cell>
          <cell r="F418">
            <v>0</v>
          </cell>
        </row>
        <row r="419">
          <cell r="A419" t="str">
            <v>T19.01.33</v>
          </cell>
          <cell r="B419" t="str">
            <v>Tapered poles</v>
          </cell>
          <cell r="D419">
            <v>0</v>
          </cell>
          <cell r="E419">
            <v>-0.16666666666787933</v>
          </cell>
          <cell r="F419">
            <v>-0.16666666666787933</v>
          </cell>
        </row>
        <row r="420">
          <cell r="A420" t="str">
            <v>T19.01.97</v>
          </cell>
          <cell r="B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 t="str">
            <v>T19.01.98</v>
          </cell>
          <cell r="B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 t="str">
            <v>T19.01.99</v>
          </cell>
          <cell r="B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 t="str">
            <v>T19.01.100</v>
          </cell>
          <cell r="B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 t="str">
            <v>T19.01.101</v>
          </cell>
          <cell r="B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 t="str">
            <v>T19.01.102</v>
          </cell>
          <cell r="B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 t="str">
            <v>T19.01.103</v>
          </cell>
          <cell r="B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 t="str">
            <v>T19.01.104</v>
          </cell>
          <cell r="B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 t="str">
            <v>T19.01.105</v>
          </cell>
          <cell r="B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 t="str">
            <v>T19.01.106</v>
          </cell>
          <cell r="B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 t="str">
            <v>T19.01.107</v>
          </cell>
          <cell r="B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 t="str">
            <v>T19.01.108</v>
          </cell>
          <cell r="B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 t="str">
            <v>T19.01.109</v>
          </cell>
          <cell r="B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 t="str">
            <v>T19.01.110</v>
          </cell>
          <cell r="B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 t="str">
            <v>T19.01.111</v>
          </cell>
          <cell r="B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 t="str">
            <v>T19.01.112</v>
          </cell>
          <cell r="B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 t="str">
            <v>T19.01.113</v>
          </cell>
          <cell r="B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 t="str">
            <v>T19.01.114</v>
          </cell>
          <cell r="B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 t="str">
            <v>T19.01.115</v>
          </cell>
          <cell r="B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 t="str">
            <v>T19.01.116</v>
          </cell>
          <cell r="B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 t="str">
            <v>T19.01.117</v>
          </cell>
          <cell r="B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 t="str">
            <v>T19.01.118</v>
          </cell>
          <cell r="B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 t="str">
            <v>T19.01.119</v>
          </cell>
          <cell r="B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 t="str">
            <v>T19.01.120</v>
          </cell>
          <cell r="B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 t="str">
            <v>T19.01.121</v>
          </cell>
          <cell r="B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 t="str">
            <v>T19.01.122</v>
          </cell>
          <cell r="B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 t="str">
            <v>T19.01.123</v>
          </cell>
          <cell r="B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 t="str">
            <v>T19.01.124</v>
          </cell>
          <cell r="B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 t="str">
            <v>T19.01.125</v>
          </cell>
          <cell r="B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 t="str">
            <v>T19.01</v>
          </cell>
          <cell r="B449" t="str">
            <v>Subtotal Infraco main works</v>
          </cell>
          <cell r="D449">
            <v>179324161.97999999</v>
          </cell>
          <cell r="E449">
            <v>6493490.6247594878</v>
          </cell>
          <cell r="F449">
            <v>185817652.60475951</v>
          </cell>
        </row>
        <row r="450">
          <cell r="A450" t="str">
            <v>T19.04.01</v>
          </cell>
          <cell r="B450" t="str">
            <v>Advanced purchases</v>
          </cell>
          <cell r="D450">
            <v>0</v>
          </cell>
          <cell r="E450">
            <v>-0.22636986337602139</v>
          </cell>
          <cell r="F450">
            <v>-0.22636986337602139</v>
          </cell>
        </row>
        <row r="451">
          <cell r="A451" t="str">
            <v>T19.04.02</v>
          </cell>
          <cell r="B451" t="str">
            <v>???????????????</v>
          </cell>
          <cell r="D451">
            <v>0</v>
          </cell>
          <cell r="E451">
            <v>0</v>
          </cell>
          <cell r="F451">
            <v>0</v>
          </cell>
        </row>
        <row r="452">
          <cell r="A452" t="str">
            <v>T19.04.03</v>
          </cell>
          <cell r="B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 t="str">
            <v>T19.04.04</v>
          </cell>
          <cell r="B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 t="str">
            <v>T19.04.05</v>
          </cell>
          <cell r="B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 t="str">
            <v>T19.04</v>
          </cell>
          <cell r="B455" t="str">
            <v>Subtotal Funding adjustment</v>
          </cell>
          <cell r="D455">
            <v>0</v>
          </cell>
          <cell r="E455">
            <v>-0.22636986337602139</v>
          </cell>
          <cell r="F455">
            <v>-0.22636986337602139</v>
          </cell>
        </row>
        <row r="456">
          <cell r="A456" t="str">
            <v>T19.02.01</v>
          </cell>
          <cell r="B456" t="str">
            <v>SRU Murrayfield pitches</v>
          </cell>
          <cell r="D456">
            <v>0</v>
          </cell>
          <cell r="E456">
            <v>0</v>
          </cell>
          <cell r="F456">
            <v>0</v>
          </cell>
        </row>
        <row r="457">
          <cell r="A457" t="str">
            <v>T19.02.02</v>
          </cell>
          <cell r="B457" t="str">
            <v>Relocate historic monuments</v>
          </cell>
          <cell r="D457">
            <v>0</v>
          </cell>
          <cell r="E457">
            <v>0</v>
          </cell>
          <cell r="F457">
            <v>0</v>
          </cell>
        </row>
        <row r="458">
          <cell r="A458" t="str">
            <v>T19.02.03</v>
          </cell>
          <cell r="B458" t="str">
            <v>Environ. impacts - badgers</v>
          </cell>
          <cell r="D458">
            <v>26576</v>
          </cell>
          <cell r="E458">
            <v>0</v>
          </cell>
          <cell r="F458">
            <v>26576</v>
          </cell>
        </row>
        <row r="459">
          <cell r="A459" t="str">
            <v>T19.02.04</v>
          </cell>
          <cell r="B459" t="str">
            <v>Invasive species</v>
          </cell>
          <cell r="D459">
            <v>253500</v>
          </cell>
          <cell r="E459">
            <v>0</v>
          </cell>
          <cell r="F459">
            <v>253500</v>
          </cell>
        </row>
        <row r="460">
          <cell r="A460" t="str">
            <v>T19.02.05</v>
          </cell>
          <cell r="B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 t="str">
            <v>T19.02.06</v>
          </cell>
          <cell r="B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 t="str">
            <v>T19.02.07</v>
          </cell>
          <cell r="B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 t="str">
            <v>T19.02.08</v>
          </cell>
          <cell r="B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 t="str">
            <v>T19.02.09</v>
          </cell>
          <cell r="B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 t="str">
            <v>T19.02.10</v>
          </cell>
          <cell r="B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 t="str">
            <v>T19.02.11</v>
          </cell>
          <cell r="B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 t="str">
            <v>T19.02.12</v>
          </cell>
          <cell r="B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 t="str">
            <v>T19.02.13</v>
          </cell>
          <cell r="B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 t="str">
            <v>T19.02.14</v>
          </cell>
          <cell r="B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 t="str">
            <v>T19.02.15</v>
          </cell>
          <cell r="B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 t="str">
            <v>T19.02</v>
          </cell>
          <cell r="B471" t="str">
            <v>Subtotal advance works</v>
          </cell>
          <cell r="D471">
            <v>280076</v>
          </cell>
          <cell r="E471">
            <v>0</v>
          </cell>
          <cell r="F471">
            <v>280076</v>
          </cell>
        </row>
        <row r="472">
          <cell r="A472" t="str">
            <v>T19.03.01</v>
          </cell>
          <cell r="B472" t="str">
            <v>Unallocated</v>
          </cell>
          <cell r="D472">
            <v>134574</v>
          </cell>
          <cell r="E472">
            <v>0</v>
          </cell>
          <cell r="F472">
            <v>134574</v>
          </cell>
        </row>
        <row r="473">
          <cell r="A473" t="str">
            <v>T19.03.02</v>
          </cell>
          <cell r="B473" t="str">
            <v>Set up / mobilisation</v>
          </cell>
          <cell r="D473">
            <v>179741</v>
          </cell>
          <cell r="E473">
            <v>0</v>
          </cell>
          <cell r="F473">
            <v>179741</v>
          </cell>
        </row>
        <row r="474">
          <cell r="A474" t="str">
            <v>T19.03.03</v>
          </cell>
          <cell r="B474" t="str">
            <v>Phase 1 (150,000m3)</v>
          </cell>
          <cell r="D474">
            <v>2914685</v>
          </cell>
          <cell r="E474">
            <v>0</v>
          </cell>
          <cell r="F474">
            <v>2914685</v>
          </cell>
        </row>
        <row r="475">
          <cell r="A475" t="str">
            <v>T19.03.04</v>
          </cell>
          <cell r="B475" t="str">
            <v>Phase 2 (100,000m3)</v>
          </cell>
          <cell r="D475">
            <v>2209378</v>
          </cell>
          <cell r="E475">
            <v>0</v>
          </cell>
          <cell r="F475">
            <v>2209378</v>
          </cell>
        </row>
        <row r="476">
          <cell r="A476" t="str">
            <v>T19.03.05</v>
          </cell>
          <cell r="B476" t="str">
            <v>Phase 3 (94,093m3)</v>
          </cell>
          <cell r="D476">
            <v>0</v>
          </cell>
          <cell r="E476">
            <v>0</v>
          </cell>
          <cell r="F476">
            <v>0</v>
          </cell>
        </row>
        <row r="477">
          <cell r="A477" t="str">
            <v>T19.03.06</v>
          </cell>
          <cell r="B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 t="str">
            <v>T19.03.07</v>
          </cell>
          <cell r="B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 t="str">
            <v>T19.03.08</v>
          </cell>
          <cell r="B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 t="str">
            <v>T19.03.09</v>
          </cell>
          <cell r="B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 t="str">
            <v>T19.03.10</v>
          </cell>
          <cell r="B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 t="str">
            <v>T19.03</v>
          </cell>
          <cell r="B482" t="str">
            <v>Subtotal depot advance works</v>
          </cell>
          <cell r="D482">
            <v>5438378</v>
          </cell>
          <cell r="E482">
            <v>0</v>
          </cell>
          <cell r="F482">
            <v>5438378</v>
          </cell>
        </row>
        <row r="483">
          <cell r="A483" t="str">
            <v>T19.06.01</v>
          </cell>
          <cell r="B483" t="str">
            <v>VE - Optimise the work site lengths wherever practical to ensure efficient construction outputs</v>
          </cell>
          <cell r="D483">
            <v>0</v>
          </cell>
          <cell r="E483">
            <v>0</v>
          </cell>
          <cell r="F483">
            <v>0</v>
          </cell>
        </row>
        <row r="484">
          <cell r="A484" t="str">
            <v>T19.06.02</v>
          </cell>
          <cell r="B484" t="str">
            <v xml:space="preserve">VE - Accept more disruption over shorter period to maximise efficiency of construction operations - </v>
          </cell>
          <cell r="D484">
            <v>0</v>
          </cell>
          <cell r="E484">
            <v>0</v>
          </cell>
          <cell r="F484">
            <v>0</v>
          </cell>
        </row>
        <row r="485">
          <cell r="A485" t="str">
            <v>T19.06.03</v>
          </cell>
          <cell r="B485" t="str">
            <v>VE - Option to lease UPS provision from Supplier rather than purchase</v>
          </cell>
          <cell r="D485">
            <v>0</v>
          </cell>
          <cell r="E485">
            <v>0</v>
          </cell>
          <cell r="F485">
            <v>0</v>
          </cell>
        </row>
        <row r="486">
          <cell r="A486" t="str">
            <v>T19.06.04</v>
          </cell>
          <cell r="B486" t="str">
            <v>VE - PM Integration including shared resources and co-location.</v>
          </cell>
          <cell r="D486">
            <v>0</v>
          </cell>
          <cell r="E486">
            <v>0</v>
          </cell>
          <cell r="F486">
            <v>0</v>
          </cell>
        </row>
        <row r="487">
          <cell r="A487" t="str">
            <v>T19.06.05</v>
          </cell>
          <cell r="B487" t="str">
            <v>VE - Further project management integration over 3 years</v>
          </cell>
          <cell r="D487">
            <v>0</v>
          </cell>
          <cell r="E487">
            <v>0</v>
          </cell>
          <cell r="F487">
            <v>0</v>
          </cell>
        </row>
        <row r="488">
          <cell r="A488" t="str">
            <v>T19.06.06</v>
          </cell>
          <cell r="B488" t="str">
            <v>VE - SDS design scope economy, variation and reduction</v>
          </cell>
          <cell r="D488">
            <v>0</v>
          </cell>
          <cell r="E488">
            <v>0</v>
          </cell>
          <cell r="F488">
            <v>0</v>
          </cell>
        </row>
        <row r="489">
          <cell r="A489" t="str">
            <v>T19.06.07</v>
          </cell>
          <cell r="B489" t="str">
            <v>VE - Edinburgh Park Bridge - 7 span to 2 , utilise steel  beams in lieu of concrete Edinburgh Park Viaduct</v>
          </cell>
          <cell r="D489">
            <v>0</v>
          </cell>
          <cell r="E489">
            <v>0</v>
          </cell>
          <cell r="F489">
            <v>0</v>
          </cell>
        </row>
        <row r="490">
          <cell r="A490" t="str">
            <v>T19.06.08</v>
          </cell>
          <cell r="B490" t="str">
            <v>VE - Carricknowe Bridge Parapet - down grade from P6 / P5 to N2 (reduced cost of parapet plus knock on effect on deck design/cost)</v>
          </cell>
          <cell r="D490">
            <v>0</v>
          </cell>
          <cell r="E490">
            <v>0</v>
          </cell>
          <cell r="F490">
            <v>0</v>
          </cell>
        </row>
        <row r="491">
          <cell r="A491" t="str">
            <v>T19.06.09</v>
          </cell>
          <cell r="B491" t="str">
            <v>VE - A8 Underpass various initiatives</v>
          </cell>
          <cell r="D491">
            <v>0</v>
          </cell>
          <cell r="E491">
            <v>0</v>
          </cell>
          <cell r="F491">
            <v>0</v>
          </cell>
        </row>
        <row r="492">
          <cell r="A492" t="str">
            <v>T19.06.10</v>
          </cell>
          <cell r="B492" t="str">
            <v>VE - Roseburn Street viaduct various initiatives</v>
          </cell>
          <cell r="D492">
            <v>0</v>
          </cell>
          <cell r="E492">
            <v>0</v>
          </cell>
          <cell r="F492">
            <v>0</v>
          </cell>
        </row>
        <row r="493">
          <cell r="A493" t="str">
            <v>T19.06.11</v>
          </cell>
          <cell r="B493" t="str">
            <v>VE - Water of Leith various intiatives</v>
          </cell>
          <cell r="D493">
            <v>0</v>
          </cell>
          <cell r="E493">
            <v>0</v>
          </cell>
          <cell r="F493">
            <v>0</v>
          </cell>
        </row>
        <row r="494">
          <cell r="A494" t="str">
            <v>T19.06.12</v>
          </cell>
          <cell r="B494" t="str">
            <v>VE - Eight maintenance walkway structures - delete or reduce</v>
          </cell>
          <cell r="D494">
            <v>0</v>
          </cell>
          <cell r="E494">
            <v>0</v>
          </cell>
          <cell r="F494">
            <v>0</v>
          </cell>
        </row>
        <row r="495">
          <cell r="A495" t="str">
            <v>T19.06.13</v>
          </cell>
          <cell r="B495" t="str">
            <v>VE - Class 7 material conversion</v>
          </cell>
          <cell r="D495">
            <v>0</v>
          </cell>
          <cell r="E495">
            <v>0</v>
          </cell>
          <cell r="F495">
            <v>0</v>
          </cell>
        </row>
        <row r="496">
          <cell r="A496" t="str">
            <v>T19.06.14</v>
          </cell>
          <cell r="B496" t="str">
            <v>VE - Value engineer finishes on EPV and other structures</v>
          </cell>
          <cell r="D496">
            <v>0</v>
          </cell>
          <cell r="E496">
            <v>0</v>
          </cell>
          <cell r="F496">
            <v>0</v>
          </cell>
        </row>
        <row r="497">
          <cell r="A497" t="str">
            <v>T19.06.15</v>
          </cell>
          <cell r="B497" t="str">
            <v>VE - Tramstops, standard finishes to circa 20-30% of stops</v>
          </cell>
          <cell r="D497">
            <v>0</v>
          </cell>
          <cell r="E497">
            <v>0</v>
          </cell>
          <cell r="F497">
            <v>0</v>
          </cell>
        </row>
        <row r="498">
          <cell r="A498" t="str">
            <v>T19.06.16</v>
          </cell>
          <cell r="B498" t="str">
            <v>VE - Delete depot pumping station/storm tanks by utilising existing gravity system.</v>
          </cell>
          <cell r="D498">
            <v>0</v>
          </cell>
          <cell r="E498">
            <v>0</v>
          </cell>
          <cell r="F498">
            <v>0</v>
          </cell>
        </row>
        <row r="499">
          <cell r="A499" t="str">
            <v>T19.06.17</v>
          </cell>
          <cell r="B499" t="str">
            <v>VE - Depot - Build part now with provision to expand in the future/reduce size of car park facilities</v>
          </cell>
          <cell r="D499">
            <v>0</v>
          </cell>
          <cell r="E499">
            <v>0</v>
          </cell>
          <cell r="F499">
            <v>0</v>
          </cell>
        </row>
        <row r="500">
          <cell r="A500" t="str">
            <v>T19.06.18</v>
          </cell>
          <cell r="B500" t="str">
            <v>VE - Depot - delete split vehicle accommodation system - requirement dependant on tram vehicle selection</v>
          </cell>
          <cell r="D500">
            <v>0</v>
          </cell>
          <cell r="E500">
            <v>0</v>
          </cell>
          <cell r="F500">
            <v>0</v>
          </cell>
        </row>
        <row r="501">
          <cell r="A501" t="str">
            <v>T19.06.19</v>
          </cell>
          <cell r="B501" t="str">
            <v>VE - Depot - Track Maintenance Equipment - rationalise scope requirement and consider renting.</v>
          </cell>
          <cell r="D501">
            <v>0</v>
          </cell>
          <cell r="E501">
            <v>0</v>
          </cell>
          <cell r="F501">
            <v>0</v>
          </cell>
        </row>
        <row r="502">
          <cell r="A502" t="str">
            <v>T19.06.20</v>
          </cell>
          <cell r="B502" t="str">
            <v>VE - Depot - deletion of one pavement (inner) .</v>
          </cell>
          <cell r="D502">
            <v>0</v>
          </cell>
          <cell r="E502">
            <v>0</v>
          </cell>
          <cell r="F502">
            <v>0</v>
          </cell>
        </row>
        <row r="503">
          <cell r="A503" t="str">
            <v>T19.06.21</v>
          </cell>
          <cell r="B503" t="str">
            <v>VE - Depot - delete requirement for concrete apron to security fence</v>
          </cell>
          <cell r="D503">
            <v>0</v>
          </cell>
          <cell r="E503">
            <v>0</v>
          </cell>
          <cell r="F503">
            <v>0</v>
          </cell>
        </row>
        <row r="504">
          <cell r="A504" t="str">
            <v>T19.06.22</v>
          </cell>
          <cell r="B504" t="str">
            <v>VE - Consolidated VE items 7, 10, 11, 19  which results from changes to initial Depot design driven by proximity to BAA runway and EARL decision.</v>
          </cell>
          <cell r="D504">
            <v>0</v>
          </cell>
          <cell r="E504">
            <v>0</v>
          </cell>
          <cell r="F504">
            <v>0</v>
          </cell>
        </row>
        <row r="505">
          <cell r="A505" t="str">
            <v>T19.06.23</v>
          </cell>
          <cell r="B505" t="str">
            <v>VE - Delete standby generator and substitute with hardstanding and power connection for portable generator.</v>
          </cell>
          <cell r="D505">
            <v>0</v>
          </cell>
          <cell r="E505">
            <v>0</v>
          </cell>
          <cell r="F505">
            <v>0</v>
          </cell>
        </row>
        <row r="506">
          <cell r="A506" t="str">
            <v>T19.06.24</v>
          </cell>
          <cell r="B506" t="str">
            <v>VE - Material recovery and reprocessing (Infraco); 2 options - reconstituted planings &amp; Type 1R</v>
          </cell>
          <cell r="D506">
            <v>0</v>
          </cell>
          <cell r="E506">
            <v>0</v>
          </cell>
          <cell r="F506">
            <v>0</v>
          </cell>
        </row>
        <row r="507">
          <cell r="A507" t="str">
            <v>T19.06.25</v>
          </cell>
          <cell r="B507" t="str">
            <v>VE - Reduce Kerb and associated re-instatement of pavement</v>
          </cell>
          <cell r="D507">
            <v>0</v>
          </cell>
          <cell r="E507">
            <v>0</v>
          </cell>
          <cell r="F507">
            <v>0</v>
          </cell>
        </row>
        <row r="508">
          <cell r="A508" t="str">
            <v>T19.06.26</v>
          </cell>
          <cell r="B508" t="str">
            <v>VE - Reduce drainage run from guideway</v>
          </cell>
          <cell r="D508">
            <v>0</v>
          </cell>
          <cell r="E508">
            <v>0</v>
          </cell>
          <cell r="F508">
            <v>0</v>
          </cell>
        </row>
        <row r="509">
          <cell r="A509" t="str">
            <v>T19.06.27</v>
          </cell>
          <cell r="B509" t="str">
            <v>VE - UTC associated with wider area impacts</v>
          </cell>
          <cell r="D509">
            <v>0</v>
          </cell>
          <cell r="E509">
            <v>0</v>
          </cell>
          <cell r="F509">
            <v>0</v>
          </cell>
        </row>
        <row r="510">
          <cell r="A510" t="str">
            <v>T19.06.28</v>
          </cell>
          <cell r="B510" t="str">
            <v>VE - Picardy place level flexing - MUDFA savings</v>
          </cell>
          <cell r="D510">
            <v>0</v>
          </cell>
          <cell r="E510">
            <v>0</v>
          </cell>
          <cell r="F510">
            <v>0</v>
          </cell>
        </row>
        <row r="511">
          <cell r="A511" t="str">
            <v>T19.06.29</v>
          </cell>
          <cell r="B511" t="str">
            <v>VE - Picardy place level flexing - construction savings</v>
          </cell>
          <cell r="D511">
            <v>0</v>
          </cell>
          <cell r="E511">
            <v>0</v>
          </cell>
          <cell r="F511">
            <v>0</v>
          </cell>
        </row>
        <row r="512">
          <cell r="A512" t="str">
            <v>T19.06.30</v>
          </cell>
          <cell r="B512" t="str">
            <v>VE - Noise attenuation</v>
          </cell>
          <cell r="D512">
            <v>0</v>
          </cell>
          <cell r="E512">
            <v>0</v>
          </cell>
          <cell r="F512">
            <v>0</v>
          </cell>
        </row>
        <row r="513">
          <cell r="A513" t="str">
            <v>T19.06.31</v>
          </cell>
          <cell r="B513" t="str">
            <v>VE - Reduce ballast thickness</v>
          </cell>
          <cell r="D513">
            <v>0</v>
          </cell>
          <cell r="E513">
            <v>0</v>
          </cell>
          <cell r="F513">
            <v>0</v>
          </cell>
        </row>
        <row r="514">
          <cell r="A514" t="str">
            <v>T19.06.32</v>
          </cell>
          <cell r="B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 t="str">
            <v>T19.06.33</v>
          </cell>
          <cell r="B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 t="str">
            <v>T19.06.34</v>
          </cell>
          <cell r="B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 t="str">
            <v>T19.06.35</v>
          </cell>
          <cell r="B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 t="str">
            <v>T19.06.36</v>
          </cell>
          <cell r="B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 t="str">
            <v>T19.06.37</v>
          </cell>
          <cell r="B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 t="str">
            <v>T19.06.38</v>
          </cell>
          <cell r="B520">
            <v>0</v>
          </cell>
          <cell r="D520">
            <v>0</v>
          </cell>
          <cell r="E520">
            <v>0</v>
          </cell>
          <cell r="F520">
            <v>0</v>
          </cell>
        </row>
        <row r="521">
          <cell r="A521" t="str">
            <v>T19.06.39</v>
          </cell>
          <cell r="B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 t="str">
            <v>T19.06.40</v>
          </cell>
          <cell r="B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 t="str">
            <v>T19.06.41</v>
          </cell>
          <cell r="B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 t="str">
            <v>T19.06.42</v>
          </cell>
          <cell r="B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 t="str">
            <v>T19.06.43</v>
          </cell>
          <cell r="B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 t="str">
            <v>T19.06.44</v>
          </cell>
          <cell r="B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 t="str">
            <v>T19.06.45</v>
          </cell>
          <cell r="B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 t="str">
            <v>T19.06.46</v>
          </cell>
          <cell r="B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 t="str">
            <v>T19.06.47</v>
          </cell>
          <cell r="B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 t="str">
            <v>T19.06.48</v>
          </cell>
          <cell r="B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 t="str">
            <v>T19.06.49</v>
          </cell>
          <cell r="B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 t="str">
            <v>T19.06.50</v>
          </cell>
          <cell r="B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 t="str">
            <v>T19.06.51</v>
          </cell>
          <cell r="B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 t="str">
            <v>T19.06.52</v>
          </cell>
          <cell r="B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 t="str">
            <v>T19.06.53</v>
          </cell>
          <cell r="B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 t="str">
            <v>T19.06.54</v>
          </cell>
          <cell r="B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 t="str">
            <v>T19.06.55</v>
          </cell>
          <cell r="B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 t="str">
            <v>T19.06.56</v>
          </cell>
          <cell r="B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 t="str">
            <v>T19.06.57</v>
          </cell>
          <cell r="B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 t="str">
            <v>T19.06.58</v>
          </cell>
          <cell r="B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 t="str">
            <v>T19.06.59</v>
          </cell>
          <cell r="B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 t="str">
            <v>T19.06.60</v>
          </cell>
          <cell r="B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 t="str">
            <v>T19.06.01-60</v>
          </cell>
          <cell r="B543" t="str">
            <v>Subtotal VE - Infraco</v>
          </cell>
          <cell r="D543">
            <v>0</v>
          </cell>
          <cell r="E543">
            <v>0</v>
          </cell>
          <cell r="F543">
            <v>0</v>
          </cell>
        </row>
        <row r="544">
          <cell r="A544" t="str">
            <v>T19.06.61</v>
          </cell>
          <cell r="B544" t="str">
            <v>VE - Marerial recovery / reprocessing - MUDFA</v>
          </cell>
          <cell r="D544">
            <v>0</v>
          </cell>
          <cell r="E544">
            <v>0</v>
          </cell>
          <cell r="F544">
            <v>0</v>
          </cell>
        </row>
        <row r="545">
          <cell r="A545" t="str">
            <v>T19.06.62</v>
          </cell>
          <cell r="B545" t="str">
            <v>VE - Reduction in extent of road reinstatement</v>
          </cell>
          <cell r="D545">
            <v>0</v>
          </cell>
          <cell r="E545">
            <v>0</v>
          </cell>
          <cell r="F545">
            <v>0</v>
          </cell>
        </row>
        <row r="546">
          <cell r="A546" t="str">
            <v>T19.06.63</v>
          </cell>
          <cell r="B546" t="str">
            <v>VE - Deferred Leasing</v>
          </cell>
          <cell r="D546">
            <v>0</v>
          </cell>
          <cell r="E546">
            <v>0</v>
          </cell>
          <cell r="F546">
            <v>0</v>
          </cell>
        </row>
        <row r="547">
          <cell r="A547" t="str">
            <v>T19.06.64</v>
          </cell>
          <cell r="B547" t="str">
            <v>VE - Network Reinforcement</v>
          </cell>
          <cell r="D547">
            <v>0</v>
          </cell>
          <cell r="E547">
            <v>0</v>
          </cell>
          <cell r="F547">
            <v>0</v>
          </cell>
        </row>
        <row r="548">
          <cell r="A548" t="str">
            <v>T19.06.65</v>
          </cell>
          <cell r="B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 t="str">
            <v>T19.06.66</v>
          </cell>
          <cell r="B549">
            <v>0</v>
          </cell>
          <cell r="D549">
            <v>0</v>
          </cell>
          <cell r="E549">
            <v>0</v>
          </cell>
          <cell r="F549">
            <v>0</v>
          </cell>
        </row>
        <row r="550">
          <cell r="A550" t="str">
            <v>T19.06.67</v>
          </cell>
          <cell r="B550">
            <v>0</v>
          </cell>
          <cell r="D550">
            <v>0</v>
          </cell>
          <cell r="E550">
            <v>0</v>
          </cell>
          <cell r="F550">
            <v>0</v>
          </cell>
        </row>
        <row r="551">
          <cell r="A551" t="str">
            <v>T19.06.68</v>
          </cell>
          <cell r="B551">
            <v>0</v>
          </cell>
          <cell r="D551">
            <v>0</v>
          </cell>
          <cell r="E551">
            <v>0</v>
          </cell>
          <cell r="F551">
            <v>0</v>
          </cell>
        </row>
        <row r="552">
          <cell r="A552" t="str">
            <v>T19.06.69</v>
          </cell>
          <cell r="B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 t="str">
            <v>T19.06.70</v>
          </cell>
          <cell r="B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 t="str">
            <v>T19.06.71</v>
          </cell>
          <cell r="B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 t="str">
            <v>T19.06.72</v>
          </cell>
          <cell r="B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 t="str">
            <v>T19.06.73</v>
          </cell>
          <cell r="B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 t="str">
            <v>T19.06.74</v>
          </cell>
          <cell r="B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 t="str">
            <v>T19.06.75</v>
          </cell>
          <cell r="B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 t="str">
            <v>T19.06.76</v>
          </cell>
          <cell r="B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 t="str">
            <v>T19.06.77</v>
          </cell>
          <cell r="B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 t="str">
            <v>T19.06.78</v>
          </cell>
          <cell r="B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 t="str">
            <v>T19.06.79</v>
          </cell>
          <cell r="B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 t="str">
            <v>T19.06.80</v>
          </cell>
          <cell r="B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 t="str">
            <v>T19.06.81</v>
          </cell>
          <cell r="B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 t="str">
            <v>T19.06.82</v>
          </cell>
          <cell r="B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 t="str">
            <v>T19.06.83</v>
          </cell>
          <cell r="B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 t="str">
            <v>T19.06.84</v>
          </cell>
          <cell r="B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 t="str">
            <v>T19.06.85</v>
          </cell>
          <cell r="B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 t="str">
            <v>T19.06.86</v>
          </cell>
          <cell r="B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 t="str">
            <v>T19.06.87</v>
          </cell>
          <cell r="B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 t="str">
            <v>T19.06.88</v>
          </cell>
          <cell r="B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 t="str">
            <v>T19.06.89</v>
          </cell>
          <cell r="B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 t="str">
            <v>T19.06.90</v>
          </cell>
          <cell r="B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 t="str">
            <v>T19.06.91</v>
          </cell>
          <cell r="B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 t="str">
            <v>T19.06.92</v>
          </cell>
          <cell r="B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 t="str">
            <v>T19.06.93</v>
          </cell>
          <cell r="B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 t="str">
            <v>T19.06.94</v>
          </cell>
          <cell r="B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 t="str">
            <v>T19.06.95</v>
          </cell>
          <cell r="B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 t="str">
            <v>T19.06.96</v>
          </cell>
          <cell r="B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 t="str">
            <v>T19.06.97</v>
          </cell>
          <cell r="B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 t="str">
            <v>T19.06.98</v>
          </cell>
          <cell r="B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 t="str">
            <v>T19.06.99</v>
          </cell>
          <cell r="B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 t="str">
            <v>T19.06.100</v>
          </cell>
          <cell r="B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 t="str">
            <v>T19.06.61-100</v>
          </cell>
          <cell r="B584" t="str">
            <v>Subtotal VE - Non-Infraco</v>
          </cell>
          <cell r="D584">
            <v>0</v>
          </cell>
          <cell r="E584">
            <v>0</v>
          </cell>
          <cell r="F584">
            <v>0</v>
          </cell>
        </row>
        <row r="585">
          <cell r="A585" t="str">
            <v>T19.06</v>
          </cell>
          <cell r="B585" t="str">
            <v>Subtotal VE</v>
          </cell>
          <cell r="D585">
            <v>0</v>
          </cell>
          <cell r="E585">
            <v>0</v>
          </cell>
          <cell r="F585">
            <v>0</v>
          </cell>
        </row>
        <row r="586">
          <cell r="A586" t="str">
            <v>T19.07.04</v>
          </cell>
          <cell r="B586" t="str">
            <v>Power - Network reinforcement</v>
          </cell>
          <cell r="D586">
            <v>0</v>
          </cell>
          <cell r="E586">
            <v>216674</v>
          </cell>
          <cell r="F586">
            <v>216674</v>
          </cell>
        </row>
        <row r="587">
          <cell r="A587" t="str">
            <v>T19.07.06</v>
          </cell>
          <cell r="B587" t="str">
            <v>IPR2 contingency</v>
          </cell>
          <cell r="D587">
            <v>259534</v>
          </cell>
          <cell r="E587">
            <v>40466</v>
          </cell>
          <cell r="F587">
            <v>300000</v>
          </cell>
        </row>
        <row r="588">
          <cell r="A588" t="str">
            <v>T19.07.07</v>
          </cell>
          <cell r="B588" t="str">
            <v>Traffic signal and UTC</v>
          </cell>
          <cell r="D588">
            <v>0</v>
          </cell>
          <cell r="E588">
            <v>0</v>
          </cell>
          <cell r="F588">
            <v>0</v>
          </cell>
        </row>
        <row r="589">
          <cell r="A589" t="str">
            <v>T19.07.08</v>
          </cell>
          <cell r="B589" t="str">
            <v>Murrayfield modifications</v>
          </cell>
          <cell r="D589">
            <v>1202961</v>
          </cell>
          <cell r="E589">
            <v>-17118</v>
          </cell>
          <cell r="F589">
            <v>1185843</v>
          </cell>
        </row>
        <row r="590">
          <cell r="A590" t="str">
            <v>T19.07.16</v>
          </cell>
          <cell r="B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 t="str">
            <v>T19.07.10</v>
          </cell>
          <cell r="B591" t="str">
            <v>Office land rental</v>
          </cell>
          <cell r="D591">
            <v>224153</v>
          </cell>
          <cell r="E591">
            <v>2590.8800000000047</v>
          </cell>
          <cell r="F591">
            <v>226743.88</v>
          </cell>
        </row>
        <row r="592">
          <cell r="A592" t="str">
            <v>T19.07.11</v>
          </cell>
          <cell r="B592" t="str">
            <v>Leith goods yard</v>
          </cell>
          <cell r="D592">
            <v>82617</v>
          </cell>
          <cell r="E592">
            <v>6924.0222535210924</v>
          </cell>
          <cell r="F592">
            <v>89541.022253521092</v>
          </cell>
        </row>
        <row r="593">
          <cell r="A593" t="str">
            <v>T19.07.12</v>
          </cell>
          <cell r="B593" t="str">
            <v>Traffic management design</v>
          </cell>
          <cell r="D593">
            <v>60387</v>
          </cell>
          <cell r="E593">
            <v>-18265</v>
          </cell>
          <cell r="F593">
            <v>42122</v>
          </cell>
        </row>
        <row r="594">
          <cell r="A594" t="str">
            <v>T19.07.17</v>
          </cell>
          <cell r="B594" t="str">
            <v>Burnside Road - Construction Costs</v>
          </cell>
          <cell r="D594">
            <v>1485212</v>
          </cell>
          <cell r="E594">
            <v>37869.990000000224</v>
          </cell>
          <cell r="F594">
            <v>1523081.9900000002</v>
          </cell>
        </row>
        <row r="595">
          <cell r="A595" t="str">
            <v>T19.07.18</v>
          </cell>
          <cell r="B595" t="str">
            <v xml:space="preserve">Burnside Road - BAA Costs </v>
          </cell>
          <cell r="D595">
            <v>410792.19000000006</v>
          </cell>
          <cell r="E595">
            <v>3851.2700000000768</v>
          </cell>
          <cell r="F595">
            <v>414643.46000000014</v>
          </cell>
        </row>
        <row r="596">
          <cell r="A596" t="str">
            <v>T19.07.19</v>
          </cell>
          <cell r="B596" t="str">
            <v xml:space="preserve">Burnside Road - Consultancy Costs </v>
          </cell>
          <cell r="D596">
            <v>198867.83</v>
          </cell>
          <cell r="E596">
            <v>3578.9300000000221</v>
          </cell>
          <cell r="F596">
            <v>202446.76</v>
          </cell>
        </row>
        <row r="597">
          <cell r="A597" t="str">
            <v>T19.07.20</v>
          </cell>
          <cell r="B597" t="str">
            <v xml:space="preserve">Burnside Road - Other Costs </v>
          </cell>
          <cell r="D597">
            <v>22107</v>
          </cell>
          <cell r="E597">
            <v>53153.900000000023</v>
          </cell>
          <cell r="F597">
            <v>75260.900000000023</v>
          </cell>
        </row>
        <row r="598">
          <cell r="A598" t="str">
            <v>T19.07.21</v>
          </cell>
          <cell r="B598" t="str">
            <v>BAA MUDFA - Construction Costs</v>
          </cell>
          <cell r="D598">
            <v>428653</v>
          </cell>
          <cell r="E598">
            <v>10990.439999999944</v>
          </cell>
          <cell r="F598">
            <v>439643.43999999994</v>
          </cell>
        </row>
        <row r="599">
          <cell r="A599" t="str">
            <v>T19.07.22</v>
          </cell>
          <cell r="B599" t="str">
            <v xml:space="preserve">BAA MUDFA - BAA Costs </v>
          </cell>
          <cell r="D599">
            <v>201977</v>
          </cell>
          <cell r="E599">
            <v>10525.070000000007</v>
          </cell>
          <cell r="F599">
            <v>212502.07</v>
          </cell>
        </row>
        <row r="600">
          <cell r="A600" t="str">
            <v>T19.07.23</v>
          </cell>
          <cell r="B600" t="str">
            <v xml:space="preserve">BAA MUDFA - Consultancy Costs </v>
          </cell>
          <cell r="D600">
            <v>186486</v>
          </cell>
          <cell r="E600">
            <v>-0.29000000000814907</v>
          </cell>
          <cell r="F600">
            <v>186485.71</v>
          </cell>
        </row>
        <row r="601">
          <cell r="A601" t="str">
            <v>T19.07.24</v>
          </cell>
          <cell r="B601" t="str">
            <v xml:space="preserve">BAA MUDFA - Other Costs </v>
          </cell>
          <cell r="D601">
            <v>0</v>
          </cell>
          <cell r="E601">
            <v>0</v>
          </cell>
          <cell r="F601">
            <v>0</v>
          </cell>
        </row>
        <row r="602">
          <cell r="A602" t="str">
            <v>T19.07.25</v>
          </cell>
          <cell r="B602" t="str">
            <v>Forth Ports Section 1a</v>
          </cell>
          <cell r="D602">
            <v>1261856.58</v>
          </cell>
          <cell r="E602">
            <v>178275.41999999993</v>
          </cell>
          <cell r="F602">
            <v>1440132</v>
          </cell>
        </row>
        <row r="603">
          <cell r="A603" t="str">
            <v>T19.01-08, 10-12,17-20</v>
          </cell>
          <cell r="B603" t="str">
            <v>Subtotal non Infraco works</v>
          </cell>
          <cell r="D603">
            <v>6025603.5999999996</v>
          </cell>
          <cell r="E603">
            <v>529516.63225352135</v>
          </cell>
          <cell r="F603">
            <v>6555120.2322535207</v>
          </cell>
        </row>
        <row r="604">
          <cell r="A604" t="str">
            <v>T19.07.26</v>
          </cell>
          <cell r="B604" t="str">
            <v>SW Global Resourcing</v>
          </cell>
          <cell r="D604">
            <v>435899</v>
          </cell>
          <cell r="E604">
            <v>4554</v>
          </cell>
          <cell r="F604">
            <v>440453</v>
          </cell>
        </row>
        <row r="605">
          <cell r="A605" t="str">
            <v>T19.07.27</v>
          </cell>
          <cell r="B605" t="str">
            <v>Stray Current Monitoring</v>
          </cell>
          <cell r="D605">
            <v>101205</v>
          </cell>
          <cell r="E605">
            <v>45018</v>
          </cell>
          <cell r="F605">
            <v>146223</v>
          </cell>
        </row>
        <row r="606">
          <cell r="A606" t="str">
            <v>T19.07.28</v>
          </cell>
          <cell r="B606" t="str">
            <v>Manhole at Balbirnie Place (Frontline cost)</v>
          </cell>
          <cell r="D606">
            <v>215407.31</v>
          </cell>
          <cell r="E606">
            <v>-115274.31</v>
          </cell>
          <cell r="F606">
            <v>100133</v>
          </cell>
        </row>
        <row r="607">
          <cell r="A607" t="str">
            <v>T19.07.29</v>
          </cell>
          <cell r="B607" t="str">
            <v>SGN  Gas main haymarket</v>
          </cell>
          <cell r="D607">
            <v>43565</v>
          </cell>
          <cell r="E607">
            <v>-43565</v>
          </cell>
          <cell r="F607">
            <v>0</v>
          </cell>
        </row>
        <row r="608">
          <cell r="A608" t="str">
            <v>T19.07.30</v>
          </cell>
          <cell r="B608" t="str">
            <v>Crash Gate 10</v>
          </cell>
          <cell r="D608">
            <v>125293.79</v>
          </cell>
          <cell r="E608">
            <v>0.21000000000640284</v>
          </cell>
          <cell r="F608">
            <v>125294</v>
          </cell>
        </row>
        <row r="609">
          <cell r="A609" t="str">
            <v>T19.07.31</v>
          </cell>
          <cell r="B609" t="str">
            <v>Constitution Street – Mock-up</v>
          </cell>
          <cell r="D609">
            <v>38351</v>
          </cell>
          <cell r="E609">
            <v>0.40333333332819166</v>
          </cell>
          <cell r="F609">
            <v>38351.403333333328</v>
          </cell>
        </row>
        <row r="610">
          <cell r="A610" t="str">
            <v>T19.07.32</v>
          </cell>
          <cell r="B610" t="str">
            <v>SGN Gas diversion</v>
          </cell>
          <cell r="D610">
            <v>180750</v>
          </cell>
          <cell r="E610">
            <v>204622</v>
          </cell>
          <cell r="F610">
            <v>385372</v>
          </cell>
        </row>
        <row r="611">
          <cell r="A611" t="str">
            <v>T19.07.33</v>
          </cell>
          <cell r="B611" t="str">
            <v>MUDFA scoped side entry manholes</v>
          </cell>
          <cell r="D611">
            <v>550302.71</v>
          </cell>
          <cell r="E611">
            <v>44720.290000000037</v>
          </cell>
          <cell r="F611">
            <v>595023</v>
          </cell>
        </row>
        <row r="612">
          <cell r="A612" t="str">
            <v>T19.07.34</v>
          </cell>
          <cell r="B612" t="str">
            <v>Power network Reinforcement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>T19.07.35</v>
          </cell>
          <cell r="B613" t="str">
            <v>Section 1a Utilities</v>
          </cell>
          <cell r="D613">
            <v>3059218</v>
          </cell>
          <cell r="E613">
            <v>422468.05850745691</v>
          </cell>
          <cell r="F613">
            <v>3481686.0585074569</v>
          </cell>
        </row>
        <row r="614">
          <cell r="A614" t="str">
            <v>T19.07.36</v>
          </cell>
          <cell r="B614" t="str">
            <v>Clancy Docwra Utilities Works</v>
          </cell>
          <cell r="D614">
            <v>5262849</v>
          </cell>
          <cell r="E614">
            <v>889170</v>
          </cell>
          <cell r="F614">
            <v>6152019</v>
          </cell>
        </row>
        <row r="615">
          <cell r="A615" t="str">
            <v>T19.07.37</v>
          </cell>
          <cell r="B615" t="str">
            <v>Section 5C Edinburgh Park Clancy</v>
          </cell>
          <cell r="D615">
            <v>243359</v>
          </cell>
          <cell r="E615">
            <v>13238</v>
          </cell>
          <cell r="F615">
            <v>256597</v>
          </cell>
        </row>
        <row r="616">
          <cell r="A616" t="str">
            <v>T19.07.38</v>
          </cell>
          <cell r="B616" t="str">
            <v>Mass Barier Costs</v>
          </cell>
          <cell r="D616">
            <v>0</v>
          </cell>
          <cell r="E616">
            <v>221687</v>
          </cell>
          <cell r="F616">
            <v>221687</v>
          </cell>
        </row>
        <row r="617">
          <cell r="A617" t="str">
            <v>T19.07.39</v>
          </cell>
          <cell r="B617" t="str">
            <v>Baltic Street</v>
          </cell>
          <cell r="D617">
            <v>0</v>
          </cell>
          <cell r="E617">
            <v>0</v>
          </cell>
          <cell r="F617">
            <v>0</v>
          </cell>
        </row>
        <row r="618">
          <cell r="A618" t="str">
            <v>T19.07.40</v>
          </cell>
          <cell r="B618" t="str">
            <v>South Gyle - Sewer Diversion</v>
          </cell>
          <cell r="D618">
            <v>791979</v>
          </cell>
          <cell r="E618">
            <v>6229</v>
          </cell>
          <cell r="F618">
            <v>798208</v>
          </cell>
        </row>
        <row r="619">
          <cell r="A619" t="str">
            <v>T19.07.41</v>
          </cell>
          <cell r="B619" t="str">
            <v>Visirail / Rubber Kerbs</v>
          </cell>
          <cell r="D619">
            <v>860128</v>
          </cell>
          <cell r="E619">
            <v>46654</v>
          </cell>
          <cell r="F619">
            <v>906782</v>
          </cell>
        </row>
        <row r="620">
          <cell r="A620" t="str">
            <v>T19.07.42</v>
          </cell>
          <cell r="B620" t="str">
            <v>SUC Costs - from MUDFA</v>
          </cell>
          <cell r="D620">
            <v>13648</v>
          </cell>
          <cell r="E620">
            <v>-13648</v>
          </cell>
          <cell r="F620">
            <v>0</v>
          </cell>
        </row>
        <row r="621">
          <cell r="A621" t="str">
            <v>T19.07.43</v>
          </cell>
          <cell r="B621" t="str">
            <v>SUC Betterment - from MUDFA</v>
          </cell>
          <cell r="D621">
            <v>0</v>
          </cell>
          <cell r="E621">
            <v>0</v>
          </cell>
          <cell r="F621">
            <v>0</v>
          </cell>
        </row>
        <row r="622">
          <cell r="A622" t="str">
            <v>T19.07.44</v>
          </cell>
          <cell r="B622" t="str">
            <v>Grontmij design novation section 7 BAA</v>
          </cell>
          <cell r="D622">
            <v>0</v>
          </cell>
          <cell r="E622">
            <v>0</v>
          </cell>
          <cell r="F622">
            <v>0</v>
          </cell>
        </row>
        <row r="623">
          <cell r="A623" t="str">
            <v>T19.07.45</v>
          </cell>
          <cell r="B623" t="str">
            <v>Trial Holes  S. Gyle</v>
          </cell>
          <cell r="D623">
            <v>0</v>
          </cell>
          <cell r="E623">
            <v>0</v>
          </cell>
          <cell r="F623">
            <v>0</v>
          </cell>
        </row>
        <row r="624">
          <cell r="A624" t="str">
            <v>T19.07.46</v>
          </cell>
          <cell r="B624" t="str">
            <v>Bus Tracker Work</v>
          </cell>
          <cell r="D624">
            <v>40260</v>
          </cell>
          <cell r="E624">
            <v>4740</v>
          </cell>
          <cell r="F624">
            <v>45000</v>
          </cell>
        </row>
        <row r="625">
          <cell r="A625" t="str">
            <v>T19.07.47</v>
          </cell>
          <cell r="B625" t="str">
            <v>POL HA Temp Retention Works</v>
          </cell>
          <cell r="D625">
            <v>100000</v>
          </cell>
          <cell r="E625">
            <v>0</v>
          </cell>
          <cell r="F625">
            <v>100000</v>
          </cell>
        </row>
        <row r="626">
          <cell r="A626" t="str">
            <v>T19.07.48</v>
          </cell>
          <cell r="B626" t="str">
            <v>Cabling at Tower Place Bridge Diversion Works</v>
          </cell>
          <cell r="D626">
            <v>0</v>
          </cell>
          <cell r="E626">
            <v>21308</v>
          </cell>
          <cell r="F626">
            <v>21308</v>
          </cell>
        </row>
        <row r="627">
          <cell r="A627" t="str">
            <v>T19.07.26-48</v>
          </cell>
          <cell r="B627" t="str">
            <v>Subtotal non Infraco changes</v>
          </cell>
          <cell r="D627">
            <v>12062214.810000001</v>
          </cell>
          <cell r="E627">
            <v>1751921.6518407902</v>
          </cell>
          <cell r="F627">
            <v>13814136.46184079</v>
          </cell>
        </row>
        <row r="628">
          <cell r="A628" t="str">
            <v>T19.07.09</v>
          </cell>
          <cell r="B628" t="str">
            <v>Fastlink alternative</v>
          </cell>
          <cell r="D628">
            <v>546558</v>
          </cell>
          <cell r="E628">
            <v>2442</v>
          </cell>
          <cell r="F628">
            <v>549000</v>
          </cell>
        </row>
        <row r="629">
          <cell r="A629" t="str">
            <v>T19.07.13</v>
          </cell>
          <cell r="B629" t="str">
            <v>Ancient monuments</v>
          </cell>
          <cell r="D629">
            <v>54446</v>
          </cell>
          <cell r="E629">
            <v>7562</v>
          </cell>
          <cell r="F629">
            <v>62008</v>
          </cell>
        </row>
        <row r="630">
          <cell r="A630" t="str">
            <v>T19.07.14</v>
          </cell>
          <cell r="B630" t="str">
            <v>TMi cycle integration study</v>
          </cell>
          <cell r="D630">
            <v>19656.899999999998</v>
          </cell>
          <cell r="E630">
            <v>0.10000000000218279</v>
          </cell>
          <cell r="F630">
            <v>19657</v>
          </cell>
        </row>
        <row r="631">
          <cell r="A631" t="str">
            <v>T19.07.15</v>
          </cell>
          <cell r="B631" t="str">
            <v>Siemens out of hours monitoring</v>
          </cell>
          <cell r="D631">
            <v>60387</v>
          </cell>
          <cell r="E631">
            <v>6329</v>
          </cell>
          <cell r="F631">
            <v>66716</v>
          </cell>
        </row>
        <row r="632">
          <cell r="A632" t="str">
            <v>T19.07.49</v>
          </cell>
          <cell r="B632" t="str">
            <v>Gogar 250 Water Main - Clancy</v>
          </cell>
          <cell r="D632">
            <v>158689</v>
          </cell>
          <cell r="E632">
            <v>31741</v>
          </cell>
          <cell r="F632">
            <v>190430</v>
          </cell>
        </row>
        <row r="633">
          <cell r="A633" t="str">
            <v>T19.07.50</v>
          </cell>
          <cell r="B633" t="str">
            <v>Remedial Works to SW Manholes - Crummock</v>
          </cell>
          <cell r="D633">
            <v>280</v>
          </cell>
          <cell r="E633">
            <v>14720</v>
          </cell>
          <cell r="F633">
            <v>15000</v>
          </cell>
        </row>
        <row r="634">
          <cell r="A634" t="str">
            <v>T19.07.51</v>
          </cell>
          <cell r="B634" t="str">
            <v>SW Abandonments</v>
          </cell>
          <cell r="D634">
            <v>0</v>
          </cell>
          <cell r="E634">
            <v>80000</v>
          </cell>
          <cell r="F634">
            <v>80000</v>
          </cell>
        </row>
        <row r="635">
          <cell r="A635" t="str">
            <v>T19.07.52</v>
          </cell>
          <cell r="B635" t="str">
            <v>Assembly St Temp SW 300mm Diversion</v>
          </cell>
          <cell r="D635">
            <v>110</v>
          </cell>
          <cell r="E635">
            <v>29890</v>
          </cell>
          <cell r="F635">
            <v>30000</v>
          </cell>
        </row>
        <row r="636">
          <cell r="A636" t="str">
            <v>T19.07.53</v>
          </cell>
          <cell r="B636" t="str">
            <v>Traffic Management Costs</v>
          </cell>
          <cell r="D636">
            <v>576713</v>
          </cell>
          <cell r="E636">
            <v>45744</v>
          </cell>
          <cell r="F636">
            <v>622457</v>
          </cell>
        </row>
        <row r="637">
          <cell r="A637" t="str">
            <v>T19.07.54</v>
          </cell>
          <cell r="B637" t="str">
            <v>Remedial works for Scottish Water</v>
          </cell>
          <cell r="D637">
            <v>0</v>
          </cell>
          <cell r="E637">
            <v>0</v>
          </cell>
          <cell r="F637">
            <v>0</v>
          </cell>
        </row>
        <row r="638">
          <cell r="A638" t="str">
            <v>T19.07.55</v>
          </cell>
          <cell r="B638" t="str">
            <v>MOV4 Utility call off Princes Street</v>
          </cell>
          <cell r="D638">
            <v>0</v>
          </cell>
          <cell r="E638">
            <v>0</v>
          </cell>
          <cell r="F638">
            <v>0</v>
          </cell>
        </row>
        <row r="639">
          <cell r="A639" t="str">
            <v>T19.07.60</v>
          </cell>
          <cell r="B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 t="str">
            <v>T19.07.61</v>
          </cell>
          <cell r="B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 t="str">
            <v>T19.07.62</v>
          </cell>
          <cell r="B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 t="str">
            <v>T19.07.63</v>
          </cell>
          <cell r="B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 t="str">
            <v>T19.07.64</v>
          </cell>
          <cell r="B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 t="str">
            <v>T19.07.65</v>
          </cell>
          <cell r="B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 t="str">
            <v>T19.07.66</v>
          </cell>
          <cell r="B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 t="str">
            <v>T19.07.67</v>
          </cell>
          <cell r="B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 t="str">
            <v>T19.07.09,13-15,49-67</v>
          </cell>
          <cell r="B647" t="str">
            <v>Subtotal non Infraco Provisional Sums</v>
          </cell>
          <cell r="D647">
            <v>1416839.9</v>
          </cell>
          <cell r="E647">
            <v>218428.1</v>
          </cell>
          <cell r="F647">
            <v>1635268</v>
          </cell>
        </row>
        <row r="648">
          <cell r="A648" t="str">
            <v>T19.07</v>
          </cell>
          <cell r="B648" t="str">
            <v>Subtotal Non Infraco works</v>
          </cell>
          <cell r="D648">
            <v>19504658.309999999</v>
          </cell>
          <cell r="E648">
            <v>2499866.3840943119</v>
          </cell>
          <cell r="F648">
            <v>22004524.694094311</v>
          </cell>
        </row>
        <row r="649">
          <cell r="A649" t="str">
            <v>T19</v>
          </cell>
          <cell r="B649" t="str">
            <v>Total Infraco</v>
          </cell>
          <cell r="D649">
            <v>204547274.29000002</v>
          </cell>
          <cell r="E649">
            <v>8993356.7824839354</v>
          </cell>
          <cell r="F649">
            <v>213540631.07248396</v>
          </cell>
        </row>
        <row r="650">
          <cell r="A650" t="str">
            <v>T20.01.01</v>
          </cell>
          <cell r="B650" t="str">
            <v>Prelims</v>
          </cell>
          <cell r="D650">
            <v>6215</v>
          </cell>
          <cell r="E650">
            <v>0</v>
          </cell>
          <cell r="F650">
            <v>6215</v>
          </cell>
        </row>
        <row r="651">
          <cell r="A651" t="str">
            <v>T20.01.02</v>
          </cell>
          <cell r="B651" t="str">
            <v>Tramco early mobilisation</v>
          </cell>
          <cell r="D651">
            <v>0</v>
          </cell>
          <cell r="E651">
            <v>0</v>
          </cell>
          <cell r="F651">
            <v>0</v>
          </cell>
        </row>
        <row r="652">
          <cell r="A652" t="str">
            <v>T20.01.03</v>
          </cell>
          <cell r="B652" t="str">
            <v>Approval of preliminary design</v>
          </cell>
          <cell r="D652">
            <v>1100833</v>
          </cell>
          <cell r="E652">
            <v>0</v>
          </cell>
          <cell r="F652">
            <v>1100833</v>
          </cell>
        </row>
        <row r="653">
          <cell r="A653" t="str">
            <v>T20.01.04</v>
          </cell>
          <cell r="B653" t="str">
            <v>Delivery of mock up</v>
          </cell>
          <cell r="D653">
            <v>0</v>
          </cell>
          <cell r="E653">
            <v>0</v>
          </cell>
          <cell r="F653">
            <v>0</v>
          </cell>
        </row>
        <row r="654">
          <cell r="A654" t="str">
            <v>T20.01.05</v>
          </cell>
          <cell r="B654" t="str">
            <v>Approval of final design / mock up</v>
          </cell>
          <cell r="D654">
            <v>1651249</v>
          </cell>
          <cell r="E654">
            <v>0</v>
          </cell>
          <cell r="F654">
            <v>1651249</v>
          </cell>
        </row>
        <row r="655">
          <cell r="A655" t="str">
            <v>T20.01.06</v>
          </cell>
          <cell r="B655" t="str">
            <v>Approvals and consents</v>
          </cell>
          <cell r="D655">
            <v>0</v>
          </cell>
          <cell r="E655">
            <v>0</v>
          </cell>
          <cell r="F655">
            <v>0</v>
          </cell>
        </row>
        <row r="656">
          <cell r="A656" t="str">
            <v>T20.01.07</v>
          </cell>
          <cell r="B656" t="str">
            <v>Commencenent of tram works</v>
          </cell>
          <cell r="D656">
            <v>9687326</v>
          </cell>
          <cell r="E656">
            <v>0</v>
          </cell>
          <cell r="F656">
            <v>9687326</v>
          </cell>
        </row>
        <row r="657">
          <cell r="A657" t="str">
            <v>T20.01.08</v>
          </cell>
          <cell r="B657" t="str">
            <v>Completion 1st set bodyshells</v>
          </cell>
          <cell r="D657">
            <v>3302497</v>
          </cell>
          <cell r="E657">
            <v>0</v>
          </cell>
          <cell r="F657">
            <v>3302497</v>
          </cell>
        </row>
        <row r="658">
          <cell r="A658" t="str">
            <v>T20.01.09</v>
          </cell>
          <cell r="B658" t="str">
            <v>Completion 1st set bogies</v>
          </cell>
          <cell r="D658">
            <v>3302497</v>
          </cell>
          <cell r="E658">
            <v>0</v>
          </cell>
          <cell r="F658">
            <v>3302497</v>
          </cell>
        </row>
        <row r="659">
          <cell r="A659" t="str">
            <v>T20.01.10</v>
          </cell>
          <cell r="B659" t="str">
            <v>Completion 1st tram assembly</v>
          </cell>
          <cell r="D659">
            <v>3302497</v>
          </cell>
          <cell r="E659">
            <v>0</v>
          </cell>
          <cell r="F659">
            <v>3302497</v>
          </cell>
        </row>
        <row r="660">
          <cell r="A660" t="str">
            <v>T20.01.11</v>
          </cell>
          <cell r="B660" t="str">
            <v>Completion factory based type testing</v>
          </cell>
          <cell r="D660">
            <v>3852914</v>
          </cell>
          <cell r="E660">
            <v>0</v>
          </cell>
          <cell r="F660">
            <v>3852914</v>
          </cell>
        </row>
        <row r="661">
          <cell r="A661" t="str">
            <v>T20.01.12</v>
          </cell>
          <cell r="B661" t="str">
            <v>Delivery of preliminary tram maintenance manuals</v>
          </cell>
          <cell r="D661">
            <v>3302497</v>
          </cell>
          <cell r="E661">
            <v>0</v>
          </cell>
          <cell r="F661">
            <v>3302497</v>
          </cell>
        </row>
        <row r="662">
          <cell r="A662" t="str">
            <v>T20.01.13</v>
          </cell>
          <cell r="B662" t="str">
            <v>Delivery of spares</v>
          </cell>
          <cell r="D662">
            <v>1100832.5</v>
          </cell>
          <cell r="E662">
            <v>0</v>
          </cell>
          <cell r="F662">
            <v>1100832.5</v>
          </cell>
        </row>
        <row r="663">
          <cell r="A663" t="str">
            <v>T20.01.14</v>
          </cell>
          <cell r="B663" t="str">
            <v>Delivery of final documentation</v>
          </cell>
          <cell r="D663">
            <v>0</v>
          </cell>
          <cell r="E663">
            <v>0</v>
          </cell>
          <cell r="F663">
            <v>0</v>
          </cell>
        </row>
        <row r="664">
          <cell r="A664" t="str">
            <v>T20.01.15</v>
          </cell>
          <cell r="B664" t="str">
            <v>Delivery of special tools</v>
          </cell>
          <cell r="D664">
            <v>0</v>
          </cell>
          <cell r="E664">
            <v>0</v>
          </cell>
          <cell r="F664">
            <v>0</v>
          </cell>
        </row>
        <row r="665">
          <cell r="A665" t="str">
            <v>T20.01.16</v>
          </cell>
          <cell r="B665" t="str">
            <v>Completion of driver training</v>
          </cell>
          <cell r="D665">
            <v>0</v>
          </cell>
          <cell r="E665">
            <v>0</v>
          </cell>
          <cell r="F665">
            <v>0</v>
          </cell>
        </row>
        <row r="666">
          <cell r="A666" t="str">
            <v>T20.01.17</v>
          </cell>
          <cell r="B666" t="str">
            <v>Completion of maintainer training</v>
          </cell>
          <cell r="D666">
            <v>0</v>
          </cell>
          <cell r="E666">
            <v>0</v>
          </cell>
          <cell r="F666">
            <v>0</v>
          </cell>
        </row>
        <row r="667">
          <cell r="A667" t="str">
            <v>T20.01.18</v>
          </cell>
          <cell r="B667" t="str">
            <v>Completion of integrated system testing</v>
          </cell>
          <cell r="D667">
            <v>0</v>
          </cell>
          <cell r="E667">
            <v>0</v>
          </cell>
          <cell r="F667">
            <v>0</v>
          </cell>
        </row>
        <row r="668">
          <cell r="A668" t="str">
            <v>T20.01.19</v>
          </cell>
          <cell r="B668" t="str">
            <v>Commencement of shadow running</v>
          </cell>
          <cell r="D668">
            <v>0</v>
          </cell>
          <cell r="E668">
            <v>0</v>
          </cell>
          <cell r="F668">
            <v>0</v>
          </cell>
        </row>
        <row r="669">
          <cell r="A669" t="str">
            <v>T20.01.20</v>
          </cell>
          <cell r="B669" t="str">
            <v>Opening for passenger service</v>
          </cell>
          <cell r="D669">
            <v>0</v>
          </cell>
          <cell r="E669">
            <v>0</v>
          </cell>
          <cell r="F669">
            <v>0</v>
          </cell>
        </row>
        <row r="670">
          <cell r="A670" t="str">
            <v>T20.01.21</v>
          </cell>
          <cell r="B670" t="str">
            <v>Supply chain mobilisation</v>
          </cell>
          <cell r="D670">
            <v>11075131</v>
          </cell>
          <cell r="E670">
            <v>0</v>
          </cell>
          <cell r="F670">
            <v>11075131</v>
          </cell>
        </row>
        <row r="671">
          <cell r="A671" t="str">
            <v>T20.01.22</v>
          </cell>
          <cell r="B671" t="str">
            <v>Adjustment</v>
          </cell>
          <cell r="D671">
            <v>0</v>
          </cell>
          <cell r="E671">
            <v>0</v>
          </cell>
          <cell r="F671">
            <v>0</v>
          </cell>
        </row>
        <row r="672">
          <cell r="A672" t="str">
            <v>T20.01.23</v>
          </cell>
          <cell r="B672" t="str">
            <v>Delivery of trams</v>
          </cell>
          <cell r="D672">
            <v>4403330</v>
          </cell>
          <cell r="E672">
            <v>110112</v>
          </cell>
          <cell r="F672">
            <v>4513442</v>
          </cell>
        </row>
        <row r="673">
          <cell r="A673" t="str">
            <v>T20.01.24</v>
          </cell>
          <cell r="B673" t="str">
            <v>Testing and commissioning</v>
          </cell>
          <cell r="D673">
            <v>0</v>
          </cell>
          <cell r="E673">
            <v>0</v>
          </cell>
          <cell r="F673">
            <v>0</v>
          </cell>
        </row>
        <row r="674">
          <cell r="A674" t="str">
            <v>T20.01.25</v>
          </cell>
          <cell r="B674" t="str">
            <v>Advance maintenance mobilisation</v>
          </cell>
          <cell r="D674">
            <v>846600</v>
          </cell>
          <cell r="E674">
            <v>0</v>
          </cell>
          <cell r="F674">
            <v>846600</v>
          </cell>
        </row>
        <row r="675">
          <cell r="A675" t="str">
            <v>T20.01.26</v>
          </cell>
          <cell r="B675" t="str">
            <v>Depot equipment</v>
          </cell>
          <cell r="D675">
            <v>465477</v>
          </cell>
          <cell r="E675">
            <v>0</v>
          </cell>
          <cell r="F675">
            <v>465477</v>
          </cell>
        </row>
        <row r="676">
          <cell r="A676" t="str">
            <v>T20.01.27</v>
          </cell>
          <cell r="B676" t="str">
            <v>Variations / changes</v>
          </cell>
          <cell r="D676">
            <v>378333</v>
          </cell>
          <cell r="E676">
            <v>0</v>
          </cell>
          <cell r="F676">
            <v>378333</v>
          </cell>
        </row>
        <row r="677">
          <cell r="A677" t="str">
            <v>T20.01.28</v>
          </cell>
          <cell r="B677" t="str">
            <v>Contingency</v>
          </cell>
          <cell r="D677">
            <v>11464</v>
          </cell>
          <cell r="E677">
            <v>0</v>
          </cell>
          <cell r="F677">
            <v>11464</v>
          </cell>
        </row>
        <row r="678">
          <cell r="A678" t="str">
            <v>T20.01.29</v>
          </cell>
          <cell r="B678" t="str">
            <v>Claims</v>
          </cell>
          <cell r="D678">
            <v>0</v>
          </cell>
          <cell r="E678">
            <v>0</v>
          </cell>
          <cell r="F678">
            <v>0</v>
          </cell>
        </row>
        <row r="679">
          <cell r="A679" t="str">
            <v>T20.01</v>
          </cell>
          <cell r="B679" t="str">
            <v>Subtotal Tramco main works</v>
          </cell>
          <cell r="D679">
            <v>47789692.5</v>
          </cell>
          <cell r="E679">
            <v>110112</v>
          </cell>
          <cell r="F679">
            <v>47899804.5</v>
          </cell>
        </row>
        <row r="680">
          <cell r="A680" t="str">
            <v>T20.02.01</v>
          </cell>
          <cell r="B680" t="str">
            <v>Funding Adjustment</v>
          </cell>
          <cell r="D680">
            <v>0</v>
          </cell>
          <cell r="E680">
            <v>0</v>
          </cell>
          <cell r="F680">
            <v>0</v>
          </cell>
        </row>
        <row r="681">
          <cell r="A681" t="str">
            <v>T20.02.02</v>
          </cell>
          <cell r="B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 t="str">
            <v>T20.02.03</v>
          </cell>
          <cell r="B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 t="str">
            <v>T20.02.04</v>
          </cell>
          <cell r="B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 t="str">
            <v>T20.02.05</v>
          </cell>
          <cell r="B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 t="str">
            <v>T20.02.06</v>
          </cell>
          <cell r="B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 t="str">
            <v>T20.02.07</v>
          </cell>
          <cell r="B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 t="str">
            <v>T20.02.08</v>
          </cell>
          <cell r="B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 t="str">
            <v>T20.02.09</v>
          </cell>
          <cell r="B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 t="str">
            <v>T20.02.10</v>
          </cell>
          <cell r="B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 t="str">
            <v>T20.02</v>
          </cell>
          <cell r="B690" t="str">
            <v>Subtotal Funding adjustment</v>
          </cell>
          <cell r="D690">
            <v>0</v>
          </cell>
          <cell r="E690">
            <v>0</v>
          </cell>
          <cell r="F690">
            <v>0</v>
          </cell>
        </row>
        <row r="691">
          <cell r="A691" t="str">
            <v>T20</v>
          </cell>
          <cell r="B691" t="str">
            <v>Total Tramco</v>
          </cell>
          <cell r="D691">
            <v>47789692.5</v>
          </cell>
          <cell r="E691">
            <v>110112</v>
          </cell>
          <cell r="F691">
            <v>47899804.5</v>
          </cell>
        </row>
        <row r="692">
          <cell r="A692" t="str">
            <v>T44.01</v>
          </cell>
          <cell r="B692" t="str">
            <v>Specified risk</v>
          </cell>
        </row>
        <row r="693">
          <cell r="A693" t="str">
            <v>T44.02</v>
          </cell>
          <cell r="B693" t="str">
            <v>Contingency</v>
          </cell>
        </row>
        <row r="694">
          <cell r="A694" t="str">
            <v>T44.03</v>
          </cell>
          <cell r="B694">
            <v>0</v>
          </cell>
        </row>
        <row r="695">
          <cell r="A695" t="str">
            <v>T44.04</v>
          </cell>
          <cell r="B695">
            <v>0</v>
          </cell>
        </row>
        <row r="696">
          <cell r="A696" t="str">
            <v>T44.05</v>
          </cell>
          <cell r="B696">
            <v>0</v>
          </cell>
        </row>
        <row r="697">
          <cell r="A697" t="str">
            <v>T44.06</v>
          </cell>
          <cell r="B697">
            <v>0</v>
          </cell>
        </row>
        <row r="698">
          <cell r="A698" t="str">
            <v>T44.07</v>
          </cell>
          <cell r="B698">
            <v>0</v>
          </cell>
        </row>
        <row r="699">
          <cell r="A699" t="str">
            <v>T44.08</v>
          </cell>
          <cell r="B699">
            <v>0</v>
          </cell>
        </row>
        <row r="700">
          <cell r="A700" t="str">
            <v>T44.09</v>
          </cell>
          <cell r="B700">
            <v>0</v>
          </cell>
        </row>
        <row r="701">
          <cell r="A701" t="str">
            <v>T44.10</v>
          </cell>
          <cell r="B701">
            <v>0</v>
          </cell>
        </row>
        <row r="702">
          <cell r="A702" t="str">
            <v>T44.11</v>
          </cell>
          <cell r="B702">
            <v>0</v>
          </cell>
        </row>
        <row r="703">
          <cell r="A703" t="str">
            <v>T44.12</v>
          </cell>
          <cell r="B703">
            <v>0</v>
          </cell>
        </row>
        <row r="704">
          <cell r="A704" t="str">
            <v>T44.13</v>
          </cell>
          <cell r="B704">
            <v>0</v>
          </cell>
        </row>
        <row r="705">
          <cell r="A705" t="str">
            <v>T44.14</v>
          </cell>
          <cell r="B705">
            <v>0</v>
          </cell>
        </row>
        <row r="706">
          <cell r="A706" t="str">
            <v>T44.15</v>
          </cell>
          <cell r="B706">
            <v>0</v>
          </cell>
        </row>
        <row r="707">
          <cell r="A707" t="str">
            <v>T44.16</v>
          </cell>
          <cell r="B707">
            <v>0</v>
          </cell>
        </row>
        <row r="708">
          <cell r="A708" t="str">
            <v>T44.17</v>
          </cell>
          <cell r="B708">
            <v>0</v>
          </cell>
        </row>
        <row r="709">
          <cell r="A709" t="str">
            <v>T44.18</v>
          </cell>
          <cell r="B709">
            <v>0</v>
          </cell>
        </row>
        <row r="710">
          <cell r="A710" t="str">
            <v>T44.19</v>
          </cell>
          <cell r="B710">
            <v>0</v>
          </cell>
        </row>
        <row r="711">
          <cell r="A711" t="str">
            <v>T44.20</v>
          </cell>
          <cell r="B711">
            <v>0</v>
          </cell>
        </row>
        <row r="712">
          <cell r="A712" t="str">
            <v>T44</v>
          </cell>
          <cell r="B712" t="str">
            <v>Total Risk</v>
          </cell>
          <cell r="D712">
            <v>0</v>
          </cell>
          <cell r="E712">
            <v>0</v>
          </cell>
          <cell r="F712">
            <v>0</v>
          </cell>
        </row>
        <row r="713">
          <cell r="A713" t="str">
            <v>T99.01</v>
          </cell>
          <cell r="B713" t="str">
            <v>Miscellaneous</v>
          </cell>
          <cell r="D713">
            <v>168727.63999999998</v>
          </cell>
          <cell r="E713">
            <v>0</v>
          </cell>
          <cell r="F713">
            <v>168727.63999999998</v>
          </cell>
        </row>
        <row r="714">
          <cell r="A714" t="str">
            <v>T99.02</v>
          </cell>
          <cell r="B714" t="str">
            <v>Previous years</v>
          </cell>
          <cell r="D714">
            <v>3093000</v>
          </cell>
          <cell r="E714">
            <v>0</v>
          </cell>
          <cell r="F714">
            <v>3093000</v>
          </cell>
        </row>
        <row r="715">
          <cell r="A715" t="str">
            <v>T99.03</v>
          </cell>
          <cell r="B715">
            <v>0</v>
          </cell>
          <cell r="D715">
            <v>0</v>
          </cell>
          <cell r="E715">
            <v>0</v>
          </cell>
          <cell r="F715">
            <v>0</v>
          </cell>
        </row>
        <row r="716">
          <cell r="A716" t="str">
            <v>T99.04</v>
          </cell>
          <cell r="B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A717" t="str">
            <v>T99.05</v>
          </cell>
          <cell r="B717">
            <v>0</v>
          </cell>
          <cell r="D717">
            <v>0</v>
          </cell>
          <cell r="E717">
            <v>0</v>
          </cell>
          <cell r="F717">
            <v>0</v>
          </cell>
        </row>
        <row r="718">
          <cell r="A718" t="str">
            <v>T99.06</v>
          </cell>
          <cell r="B718">
            <v>0</v>
          </cell>
          <cell r="D718">
            <v>0</v>
          </cell>
          <cell r="E718">
            <v>0</v>
          </cell>
          <cell r="F718">
            <v>0</v>
          </cell>
        </row>
        <row r="719">
          <cell r="A719" t="str">
            <v>T99.07</v>
          </cell>
          <cell r="B719">
            <v>0</v>
          </cell>
          <cell r="D719">
            <v>0</v>
          </cell>
          <cell r="E719">
            <v>0</v>
          </cell>
          <cell r="F719">
            <v>0</v>
          </cell>
        </row>
        <row r="720">
          <cell r="A720" t="str">
            <v>T99.08</v>
          </cell>
          <cell r="B720">
            <v>0</v>
          </cell>
          <cell r="D720">
            <v>0</v>
          </cell>
          <cell r="E720">
            <v>0</v>
          </cell>
          <cell r="F720">
            <v>0</v>
          </cell>
        </row>
        <row r="721">
          <cell r="A721" t="str">
            <v>T99.09</v>
          </cell>
          <cell r="B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 t="str">
            <v>T99.10</v>
          </cell>
          <cell r="B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 t="str">
            <v>T99</v>
          </cell>
          <cell r="B723" t="str">
            <v>Total Miscellaneous</v>
          </cell>
          <cell r="D723">
            <v>3261727.64</v>
          </cell>
          <cell r="E723">
            <v>0</v>
          </cell>
          <cell r="F723">
            <v>3261727.64</v>
          </cell>
        </row>
        <row r="724">
          <cell r="A724" t="str">
            <v>T999</v>
          </cell>
          <cell r="B724" t="str">
            <v>Total</v>
          </cell>
          <cell r="D724">
            <v>448839697.07999992</v>
          </cell>
          <cell r="E724">
            <v>29433487.96248395</v>
          </cell>
          <cell r="F724">
            <v>478273185.04248393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workbookViewId="0">
      <pane ySplit="4" topLeftCell="A5" activePane="bottomLeft" state="frozen"/>
      <selection pane="bottomLeft" activeCell="A44" sqref="A44"/>
    </sheetView>
  </sheetViews>
  <sheetFormatPr defaultRowHeight="15"/>
  <cols>
    <col min="1" max="1" width="59" bestFit="1" customWidth="1"/>
    <col min="2" max="2" width="35.42578125" customWidth="1"/>
    <col min="3" max="3" width="14.42578125" customWidth="1"/>
  </cols>
  <sheetData>
    <row r="1" spans="1:3">
      <c r="A1" s="1" t="s">
        <v>41</v>
      </c>
    </row>
    <row r="2" spans="1:3">
      <c r="A2" s="12" t="s">
        <v>42</v>
      </c>
    </row>
    <row r="4" spans="1:3">
      <c r="A4" s="1" t="s">
        <v>43</v>
      </c>
      <c r="B4" s="1" t="s">
        <v>0</v>
      </c>
      <c r="C4" s="1" t="s">
        <v>1</v>
      </c>
    </row>
    <row r="5" spans="1:3">
      <c r="A5" t="s">
        <v>2</v>
      </c>
      <c r="B5" t="s">
        <v>2</v>
      </c>
      <c r="C5" s="3">
        <v>61.871513874999998</v>
      </c>
    </row>
    <row r="6" spans="1:3">
      <c r="A6" t="s">
        <v>2</v>
      </c>
      <c r="B6" t="s">
        <v>3</v>
      </c>
      <c r="C6" s="3">
        <v>0.67844864000000005</v>
      </c>
    </row>
    <row r="7" spans="1:3">
      <c r="A7" t="s">
        <v>4</v>
      </c>
      <c r="B7" t="s">
        <v>4</v>
      </c>
      <c r="C7" s="2">
        <v>3.80723038</v>
      </c>
    </row>
    <row r="8" spans="1:3">
      <c r="A8" t="s">
        <v>2</v>
      </c>
      <c r="B8" t="s">
        <v>5</v>
      </c>
      <c r="C8" s="2">
        <v>7.1542082000000011</v>
      </c>
    </row>
    <row r="9" spans="1:3">
      <c r="A9" t="s">
        <v>2</v>
      </c>
      <c r="B9" t="s">
        <v>44</v>
      </c>
      <c r="C9" s="2">
        <v>26.391925000000001</v>
      </c>
    </row>
    <row r="10" spans="1:3">
      <c r="A10" t="s">
        <v>2</v>
      </c>
      <c r="B10" t="s">
        <v>6</v>
      </c>
      <c r="C10" s="2">
        <v>2.8782770000000002</v>
      </c>
    </row>
    <row r="11" spans="1:3">
      <c r="A11" t="s">
        <v>2</v>
      </c>
      <c r="B11" t="s">
        <v>7</v>
      </c>
      <c r="C11" s="2">
        <v>3.5168979999999999</v>
      </c>
    </row>
    <row r="12" spans="1:3">
      <c r="A12" t="s">
        <v>2</v>
      </c>
      <c r="B12" t="s">
        <v>45</v>
      </c>
      <c r="C12" s="2">
        <v>11.588823489999999</v>
      </c>
    </row>
    <row r="13" spans="1:3">
      <c r="A13" t="s">
        <v>2</v>
      </c>
      <c r="B13" s="9" t="s">
        <v>8</v>
      </c>
      <c r="C13" s="10">
        <v>2.0521000000000001E-2</v>
      </c>
    </row>
    <row r="14" spans="1:3">
      <c r="A14" t="s">
        <v>2</v>
      </c>
      <c r="B14" s="9" t="s">
        <v>9</v>
      </c>
      <c r="C14" s="10">
        <v>0.29802600000000001</v>
      </c>
    </row>
    <row r="15" spans="1:3">
      <c r="A15" t="s">
        <v>2</v>
      </c>
      <c r="B15" t="s">
        <v>10</v>
      </c>
      <c r="C15" s="2">
        <v>2.5198616599999997</v>
      </c>
    </row>
    <row r="16" spans="1:3">
      <c r="A16" t="s">
        <v>2</v>
      </c>
      <c r="B16" s="9" t="s">
        <v>11</v>
      </c>
      <c r="C16" s="10">
        <v>23.261640369999999</v>
      </c>
    </row>
    <row r="17" spans="1:4">
      <c r="A17" t="s">
        <v>2</v>
      </c>
      <c r="B17" s="9" t="s">
        <v>12</v>
      </c>
      <c r="C17" s="10">
        <v>1.6965472800000001</v>
      </c>
    </row>
    <row r="18" spans="1:4">
      <c r="A18" t="s">
        <v>2</v>
      </c>
      <c r="B18" s="9" t="s">
        <v>13</v>
      </c>
      <c r="C18" s="10">
        <v>0.55761400000000005</v>
      </c>
    </row>
    <row r="19" spans="1:4">
      <c r="A19" t="s">
        <v>2</v>
      </c>
      <c r="B19" t="s">
        <v>14</v>
      </c>
      <c r="C19" s="2">
        <v>3.4296954300000002</v>
      </c>
    </row>
    <row r="20" spans="1:4">
      <c r="A20" t="s">
        <v>4</v>
      </c>
      <c r="B20" t="s">
        <v>15</v>
      </c>
      <c r="C20" s="2">
        <v>2.9968596353846157</v>
      </c>
    </row>
    <row r="21" spans="1:4">
      <c r="A21" t="s">
        <v>2</v>
      </c>
      <c r="B21" s="9" t="s">
        <v>16</v>
      </c>
      <c r="C21" s="10">
        <v>0.20322542000000002</v>
      </c>
    </row>
    <row r="22" spans="1:4">
      <c r="A22" t="s">
        <v>2</v>
      </c>
      <c r="B22" s="9" t="s">
        <v>17</v>
      </c>
      <c r="C22" s="10">
        <v>0.26185154999999999</v>
      </c>
    </row>
    <row r="23" spans="1:4">
      <c r="A23" t="s">
        <v>2</v>
      </c>
      <c r="B23" s="9" t="s">
        <v>18</v>
      </c>
      <c r="C23" s="10">
        <v>0.29715000000000003</v>
      </c>
    </row>
    <row r="24" spans="1:4">
      <c r="A24" t="s">
        <v>2</v>
      </c>
      <c r="B24" t="s">
        <v>19</v>
      </c>
      <c r="C24" s="2">
        <v>4.9624834199999999</v>
      </c>
    </row>
    <row r="25" spans="1:4">
      <c r="A25" t="s">
        <v>2</v>
      </c>
      <c r="B25" s="9" t="s">
        <v>20</v>
      </c>
      <c r="C25" s="10">
        <v>69.656067950000008</v>
      </c>
    </row>
    <row r="26" spans="1:4">
      <c r="A26" t="s">
        <v>21</v>
      </c>
      <c r="B26" t="s">
        <v>633</v>
      </c>
      <c r="C26" s="5">
        <v>95.75</v>
      </c>
    </row>
    <row r="27" spans="1:4">
      <c r="A27" t="s">
        <v>22</v>
      </c>
      <c r="B27" t="s">
        <v>634</v>
      </c>
      <c r="C27" s="5">
        <v>18.992000000000001</v>
      </c>
    </row>
    <row r="28" spans="1:4">
      <c r="A28" t="s">
        <v>22</v>
      </c>
      <c r="B28" t="s">
        <v>630</v>
      </c>
      <c r="C28" s="5">
        <v>2.0630000000000002</v>
      </c>
    </row>
    <row r="29" spans="1:4">
      <c r="A29" t="s">
        <v>629</v>
      </c>
      <c r="B29" s="9" t="s">
        <v>631</v>
      </c>
      <c r="C29" s="11">
        <v>214.67</v>
      </c>
      <c r="D29" s="2"/>
    </row>
    <row r="30" spans="1:4">
      <c r="A30" t="s">
        <v>23</v>
      </c>
      <c r="B30" t="s">
        <v>24</v>
      </c>
      <c r="C30" s="4">
        <v>0.66273364000000001</v>
      </c>
    </row>
    <row r="31" spans="1:4">
      <c r="A31" t="s">
        <v>23</v>
      </c>
      <c r="B31" t="s">
        <v>25</v>
      </c>
      <c r="C31" s="6">
        <v>0</v>
      </c>
    </row>
    <row r="32" spans="1:4">
      <c r="A32" t="s">
        <v>23</v>
      </c>
      <c r="B32" t="s">
        <v>26</v>
      </c>
      <c r="C32" s="6">
        <v>0</v>
      </c>
    </row>
    <row r="33" spans="1:3">
      <c r="A33" t="s">
        <v>2</v>
      </c>
      <c r="B33" t="s">
        <v>27</v>
      </c>
      <c r="C33" s="6">
        <v>0.17799999999999999</v>
      </c>
    </row>
    <row r="34" spans="1:3">
      <c r="A34" t="s">
        <v>2</v>
      </c>
      <c r="B34" s="9" t="s">
        <v>28</v>
      </c>
      <c r="C34" s="10">
        <v>13.122176278507457</v>
      </c>
    </row>
    <row r="35" spans="1:3">
      <c r="A35" t="s">
        <v>2</v>
      </c>
      <c r="B35" s="9" t="s">
        <v>29</v>
      </c>
      <c r="C35" s="11">
        <v>3.2</v>
      </c>
    </row>
    <row r="36" spans="1:3">
      <c r="A36" t="s">
        <v>2</v>
      </c>
      <c r="B36" s="9" t="s">
        <v>30</v>
      </c>
      <c r="C36" s="11">
        <v>5.4383780000000002</v>
      </c>
    </row>
    <row r="37" spans="1:3">
      <c r="A37" t="s">
        <v>2</v>
      </c>
      <c r="B37" s="9" t="s">
        <v>31</v>
      </c>
      <c r="C37" s="11">
        <v>0.281526</v>
      </c>
    </row>
    <row r="38" spans="1:3">
      <c r="A38" t="s">
        <v>2</v>
      </c>
      <c r="B38" s="9" t="s">
        <v>32</v>
      </c>
      <c r="C38" s="10">
        <v>8.296855533589742</v>
      </c>
    </row>
    <row r="39" spans="1:3">
      <c r="A39" t="s">
        <v>2</v>
      </c>
      <c r="B39" s="9" t="s">
        <v>33</v>
      </c>
      <c r="C39" s="10">
        <v>1.386433</v>
      </c>
    </row>
    <row r="40" spans="1:3">
      <c r="A40" t="s">
        <v>34</v>
      </c>
      <c r="B40" t="s">
        <v>35</v>
      </c>
      <c r="C40" s="5">
        <v>12.577</v>
      </c>
    </row>
    <row r="41" spans="1:3">
      <c r="A41" t="s">
        <v>34</v>
      </c>
      <c r="B41" t="s">
        <v>36</v>
      </c>
      <c r="C41" s="5">
        <v>0</v>
      </c>
    </row>
    <row r="42" spans="1:3">
      <c r="A42" t="s">
        <v>34</v>
      </c>
      <c r="B42" t="s">
        <v>37</v>
      </c>
      <c r="C42" s="5">
        <v>1.0009999999999999</v>
      </c>
    </row>
    <row r="43" spans="1:3">
      <c r="A43" t="s">
        <v>38</v>
      </c>
      <c r="B43" t="s">
        <v>39</v>
      </c>
      <c r="C43" s="6">
        <v>60.82709723</v>
      </c>
    </row>
    <row r="44" spans="1:3">
      <c r="A44" t="s">
        <v>2</v>
      </c>
      <c r="B44" s="9" t="s">
        <v>40</v>
      </c>
      <c r="C44" s="10">
        <v>3.2617276400000002</v>
      </c>
    </row>
    <row r="46" spans="1:3">
      <c r="A46" s="9" t="s">
        <v>46</v>
      </c>
      <c r="B46" s="7"/>
      <c r="C46" s="8">
        <f>SUM(C5:C45)</f>
        <v>669.75679562248206</v>
      </c>
    </row>
    <row r="48" spans="1:3">
      <c r="A48" t="s">
        <v>632</v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filterMode="1">
    <tabColor rgb="FF92D050"/>
  </sheetPr>
  <dimension ref="A1:AE314"/>
  <sheetViews>
    <sheetView showGridLines="0" tabSelected="1" zoomScale="70" zoomScaleNormal="80" workbookViewId="0">
      <pane ySplit="8" topLeftCell="A9" activePane="bottomLeft" state="frozen"/>
      <selection pane="bottomLeft" activeCell="A27" sqref="A27:A54"/>
    </sheetView>
  </sheetViews>
  <sheetFormatPr defaultRowHeight="12.75" outlineLevelRow="1"/>
  <cols>
    <col min="1" max="1" width="9.140625" style="17"/>
    <col min="2" max="2" width="19" style="17" customWidth="1"/>
    <col min="3" max="3" width="53" style="17" bestFit="1" customWidth="1"/>
    <col min="4" max="4" width="21.7109375" style="17" customWidth="1"/>
    <col min="5" max="5" width="14.7109375" style="17" customWidth="1"/>
    <col min="6" max="6" width="13.140625" style="17" bestFit="1" customWidth="1"/>
    <col min="7" max="7" width="13.85546875" style="17" bestFit="1" customWidth="1"/>
    <col min="8" max="8" width="13.7109375" style="17" hidden="1" customWidth="1"/>
    <col min="9" max="9" width="13.42578125" style="17" hidden="1" customWidth="1"/>
    <col min="10" max="10" width="9.85546875" style="17" hidden="1" customWidth="1"/>
    <col min="11" max="15" width="9.140625" style="17" hidden="1" customWidth="1"/>
    <col min="16" max="16" width="24.42578125" style="17" customWidth="1"/>
    <col min="17" max="17" width="14.7109375" style="17" customWidth="1"/>
    <col min="18" max="18" width="14.140625" style="17" bestFit="1" customWidth="1"/>
    <col min="19" max="19" width="13.7109375" style="17" hidden="1" customWidth="1"/>
    <col min="20" max="20" width="13.42578125" style="17" hidden="1" customWidth="1"/>
    <col min="21" max="21" width="9.85546875" style="17" hidden="1" customWidth="1"/>
    <col min="22" max="26" width="9.140625" style="17" hidden="1" customWidth="1"/>
    <col min="27" max="27" width="20" style="54" bestFit="1" customWidth="1"/>
    <col min="28" max="28" width="14.5703125" style="54" bestFit="1" customWidth="1"/>
    <col min="29" max="29" width="29.7109375" style="54" customWidth="1"/>
    <col min="30" max="30" width="24.28515625" style="17" customWidth="1"/>
    <col min="31" max="31" width="20" style="54" bestFit="1" customWidth="1"/>
    <col min="32" max="70" width="9.140625" style="17"/>
    <col min="71" max="71" width="10.140625" style="17" bestFit="1" customWidth="1"/>
    <col min="72" max="16384" width="9.140625" style="17"/>
  </cols>
  <sheetData>
    <row r="1" spans="1:31" ht="20.25">
      <c r="B1" s="13"/>
      <c r="C1" s="14" t="s">
        <v>41</v>
      </c>
      <c r="D1" s="15"/>
      <c r="E1" s="16"/>
      <c r="F1" s="16"/>
      <c r="G1" s="16"/>
      <c r="Q1" s="16"/>
      <c r="R1" s="16"/>
    </row>
    <row r="2" spans="1:31" ht="15">
      <c r="C2" s="18" t="s">
        <v>42</v>
      </c>
      <c r="D2" s="19"/>
    </row>
    <row r="3" spans="1:31" ht="15.75">
      <c r="B3" s="20"/>
      <c r="C3" s="21"/>
      <c r="D3" s="15"/>
      <c r="E3" s="16"/>
      <c r="F3" s="16"/>
      <c r="G3" s="15"/>
      <c r="Q3" s="16"/>
      <c r="R3" s="16"/>
    </row>
    <row r="4" spans="1:31" ht="15.75">
      <c r="B4" s="20"/>
      <c r="C4" s="22"/>
      <c r="D4" s="23"/>
      <c r="E4" s="24"/>
      <c r="F4" s="24"/>
      <c r="G4" s="24"/>
      <c r="Q4" s="24"/>
      <c r="R4" s="24"/>
    </row>
    <row r="5" spans="1:31" ht="16.5" thickBot="1">
      <c r="B5" s="20"/>
      <c r="C5" s="25"/>
      <c r="D5" s="26"/>
      <c r="E5" s="27"/>
      <c r="F5" s="27"/>
      <c r="G5" s="27"/>
      <c r="Q5" s="27"/>
      <c r="R5" s="27"/>
    </row>
    <row r="6" spans="1:31">
      <c r="D6" s="19"/>
      <c r="E6" s="135" t="s">
        <v>644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  <c r="Q6" s="135" t="s">
        <v>671</v>
      </c>
      <c r="R6" s="136"/>
      <c r="S6" s="136"/>
      <c r="T6" s="136"/>
      <c r="U6" s="136"/>
      <c r="V6" s="136"/>
      <c r="W6" s="136"/>
      <c r="X6" s="136"/>
      <c r="Y6" s="136"/>
      <c r="Z6" s="136"/>
      <c r="AA6" s="130" t="s">
        <v>645</v>
      </c>
      <c r="AB6" s="131"/>
      <c r="AC6" s="132"/>
      <c r="AD6" s="62"/>
      <c r="AE6" s="127" t="s">
        <v>670</v>
      </c>
    </row>
    <row r="7" spans="1:31" ht="12.75" customHeight="1">
      <c r="C7" s="28"/>
      <c r="D7" s="133" t="s">
        <v>669</v>
      </c>
      <c r="E7" s="140" t="s">
        <v>47</v>
      </c>
      <c r="F7" s="128" t="s">
        <v>48</v>
      </c>
      <c r="G7" s="128" t="s">
        <v>49</v>
      </c>
      <c r="H7" s="63"/>
      <c r="I7" s="63"/>
      <c r="J7" s="63"/>
      <c r="K7" s="63"/>
      <c r="L7" s="63"/>
      <c r="M7" s="63"/>
      <c r="N7" s="63"/>
      <c r="O7" s="63"/>
      <c r="P7" s="138" t="s">
        <v>43</v>
      </c>
      <c r="Q7" s="140" t="s">
        <v>49</v>
      </c>
      <c r="R7" s="128" t="s">
        <v>672</v>
      </c>
      <c r="S7" s="63"/>
      <c r="T7" s="63"/>
      <c r="U7" s="63"/>
      <c r="V7" s="63"/>
      <c r="W7" s="63"/>
      <c r="X7" s="63"/>
      <c r="Y7" s="63"/>
      <c r="Z7" s="63"/>
      <c r="AA7" s="84"/>
      <c r="AB7" s="55"/>
      <c r="AC7" s="142" t="s">
        <v>635</v>
      </c>
      <c r="AD7" s="133" t="s">
        <v>636</v>
      </c>
      <c r="AE7" s="84"/>
    </row>
    <row r="8" spans="1:31" ht="49.5" customHeight="1">
      <c r="B8" s="29"/>
      <c r="C8" s="30"/>
      <c r="D8" s="134"/>
      <c r="E8" s="141"/>
      <c r="F8" s="129"/>
      <c r="G8" s="129">
        <v>40152</v>
      </c>
      <c r="H8" s="63"/>
      <c r="I8" s="63"/>
      <c r="J8" s="64" t="s">
        <v>50</v>
      </c>
      <c r="K8" s="63"/>
      <c r="L8" s="63"/>
      <c r="M8" s="63"/>
      <c r="N8" s="63"/>
      <c r="O8" s="63"/>
      <c r="P8" s="139"/>
      <c r="Q8" s="141"/>
      <c r="R8" s="129"/>
      <c r="S8" s="63"/>
      <c r="T8" s="63"/>
      <c r="U8" s="64" t="s">
        <v>50</v>
      </c>
      <c r="V8" s="63"/>
      <c r="W8" s="63"/>
      <c r="X8" s="63"/>
      <c r="Y8" s="63"/>
      <c r="Z8" s="63"/>
      <c r="AA8" s="85" t="s">
        <v>643</v>
      </c>
      <c r="AB8" s="56" t="s">
        <v>48</v>
      </c>
      <c r="AC8" s="143"/>
      <c r="AD8" s="134"/>
      <c r="AE8" s="85" t="s">
        <v>49</v>
      </c>
    </row>
    <row r="9" spans="1:31" ht="12.75" customHeight="1" outlineLevel="1">
      <c r="B9" s="31"/>
      <c r="C9" s="32"/>
      <c r="D9" s="33"/>
      <c r="E9" s="65">
        <v>4</v>
      </c>
      <c r="F9" s="34">
        <v>5</v>
      </c>
      <c r="G9" s="35">
        <v>6</v>
      </c>
      <c r="H9" s="63"/>
      <c r="I9" s="63"/>
      <c r="J9" s="63"/>
      <c r="K9" s="63"/>
      <c r="L9" s="63"/>
      <c r="M9" s="63"/>
      <c r="N9" s="63"/>
      <c r="O9" s="63"/>
      <c r="P9" s="63"/>
      <c r="Q9" s="65"/>
      <c r="R9" s="34"/>
      <c r="S9" s="63"/>
      <c r="T9" s="63"/>
      <c r="U9" s="63"/>
      <c r="V9" s="63"/>
      <c r="W9" s="63"/>
      <c r="X9" s="63"/>
      <c r="Y9" s="63"/>
      <c r="Z9" s="63"/>
      <c r="AA9" s="90"/>
      <c r="AB9" s="91"/>
      <c r="AC9" s="92"/>
      <c r="AD9" s="66"/>
      <c r="AE9" s="90"/>
    </row>
    <row r="10" spans="1:31" ht="15" hidden="1" outlineLevel="1">
      <c r="A10" s="17">
        <v>6</v>
      </c>
      <c r="B10" s="36" t="s">
        <v>51</v>
      </c>
      <c r="C10" s="36" t="s">
        <v>52</v>
      </c>
      <c r="D10" s="124" t="s">
        <v>657</v>
      </c>
      <c r="E10" s="67">
        <v>40939380</v>
      </c>
      <c r="F10" s="37">
        <v>521085.89500000002</v>
      </c>
      <c r="G10" s="37">
        <v>41460465.895000003</v>
      </c>
      <c r="H10" s="63"/>
      <c r="I10" s="63"/>
      <c r="J10" s="63"/>
      <c r="K10" s="68"/>
      <c r="L10" s="63"/>
      <c r="M10" s="63"/>
      <c r="N10" s="63"/>
      <c r="O10" s="63"/>
      <c r="P10" s="89" t="s">
        <v>2</v>
      </c>
      <c r="Q10" s="93">
        <f>VLOOKUP(B10,'[6]COWD Accruals'!$A$10:$F$724,6,FALSE)</f>
        <v>40943371.43</v>
      </c>
      <c r="R10" s="93">
        <f>G10-Q10</f>
        <v>517094.46500000358</v>
      </c>
      <c r="S10" s="63"/>
      <c r="T10" s="63"/>
      <c r="U10" s="63"/>
      <c r="V10" s="68"/>
      <c r="W10" s="63"/>
      <c r="X10" s="63"/>
      <c r="Y10" s="63"/>
      <c r="Z10" s="63"/>
      <c r="AA10" s="93">
        <f>VLOOKUP(B:B,'[7]ETN Mgmt tool'!$C$1:$I$65536,7,FALSE)</f>
        <v>31409256</v>
      </c>
      <c r="AB10" s="86">
        <f>VLOOKUP(B:B,'[7]ETN Mgmt tool'!$C$1:$J$65536,8,FALSE)</f>
        <v>108378</v>
      </c>
      <c r="AC10" s="94">
        <f>VLOOKUP(B:B,'[7]ETN Mgmt tool'!$C$1:$G$65536,5,FALSE)</f>
        <v>31517634</v>
      </c>
      <c r="AD10" s="87" t="s">
        <v>2</v>
      </c>
      <c r="AE10" s="93">
        <f>VLOOKUP(B10,'[8]COWD Accruals'!$A$10:$F$724,6,FALSE)</f>
        <v>32333538</v>
      </c>
    </row>
    <row r="11" spans="1:31" ht="15" hidden="1" outlineLevel="1">
      <c r="A11" s="17">
        <v>6</v>
      </c>
      <c r="B11" s="39" t="s">
        <v>53</v>
      </c>
      <c r="C11" s="39" t="s">
        <v>54</v>
      </c>
      <c r="D11" s="124" t="s">
        <v>658</v>
      </c>
      <c r="E11" s="67">
        <v>466592.98</v>
      </c>
      <c r="F11" s="37">
        <v>0</v>
      </c>
      <c r="G11" s="37">
        <v>466592.98</v>
      </c>
      <c r="H11" s="63"/>
      <c r="I11" s="63"/>
      <c r="J11" s="63"/>
      <c r="K11" s="68"/>
      <c r="L11" s="63"/>
      <c r="M11" s="63"/>
      <c r="N11" s="63"/>
      <c r="O11" s="63"/>
      <c r="P11" s="89" t="s">
        <v>2</v>
      </c>
      <c r="Q11" s="93">
        <f>VLOOKUP(B11,'[6]COWD Accruals'!$A$10:$F$724,6,FALSE)</f>
        <v>466592.98</v>
      </c>
      <c r="R11" s="93">
        <f t="shared" ref="R11:R22" si="0">G11-Q11</f>
        <v>0</v>
      </c>
      <c r="S11" s="63"/>
      <c r="T11" s="63"/>
      <c r="U11" s="63"/>
      <c r="V11" s="68"/>
      <c r="W11" s="63"/>
      <c r="X11" s="63"/>
      <c r="Y11" s="63"/>
      <c r="Z11" s="63"/>
      <c r="AA11" s="93">
        <f>VLOOKUP(B:B,'[7]ETN Mgmt tool'!$C$1:$I$65536,7,FALSE)</f>
        <v>466593</v>
      </c>
      <c r="AB11" s="86">
        <f>VLOOKUP(B:B,'[7]ETN Mgmt tool'!$C$1:$J$65536,8,FALSE)</f>
        <v>3128</v>
      </c>
      <c r="AC11" s="94">
        <f>VLOOKUP(B:B,'[7]ETN Mgmt tool'!$C$1:$G$65536,5,FALSE)</f>
        <v>469721</v>
      </c>
      <c r="AD11" s="87" t="s">
        <v>2</v>
      </c>
      <c r="AE11" s="93">
        <f>VLOOKUP(B11,'[8]COWD Accruals'!$A$10:$F$724,6,FALSE)</f>
        <v>466593</v>
      </c>
    </row>
    <row r="12" spans="1:31" ht="15" hidden="1" outlineLevel="1">
      <c r="A12" s="17">
        <v>6</v>
      </c>
      <c r="B12" s="39" t="s">
        <v>55</v>
      </c>
      <c r="C12" s="39" t="s">
        <v>56</v>
      </c>
      <c r="D12" s="124" t="s">
        <v>658</v>
      </c>
      <c r="E12" s="67">
        <v>378764</v>
      </c>
      <c r="F12" s="37">
        <v>0</v>
      </c>
      <c r="G12" s="37">
        <v>378764</v>
      </c>
      <c r="H12" s="63"/>
      <c r="I12" s="63"/>
      <c r="J12" s="63"/>
      <c r="K12" s="68"/>
      <c r="L12" s="63"/>
      <c r="M12" s="63"/>
      <c r="N12" s="63"/>
      <c r="O12" s="63"/>
      <c r="P12" s="89" t="s">
        <v>2</v>
      </c>
      <c r="Q12" s="93">
        <f>VLOOKUP(B12,'[6]COWD Accruals'!$A$10:$F$724,6,FALSE)</f>
        <v>378741</v>
      </c>
      <c r="R12" s="93">
        <f t="shared" si="0"/>
        <v>23</v>
      </c>
      <c r="S12" s="63"/>
      <c r="T12" s="63"/>
      <c r="U12" s="63"/>
      <c r="V12" s="68"/>
      <c r="W12" s="63"/>
      <c r="X12" s="63"/>
      <c r="Y12" s="63"/>
      <c r="Z12" s="63"/>
      <c r="AA12" s="93">
        <f>VLOOKUP(B:B,'[7]ETN Mgmt tool'!$C$1:$I$65536,7,FALSE)</f>
        <v>355402</v>
      </c>
      <c r="AB12" s="86">
        <f>VLOOKUP(B:B,'[7]ETN Mgmt tool'!$C$1:$J$65536,8,FALSE)</f>
        <v>2000</v>
      </c>
      <c r="AC12" s="94">
        <f>VLOOKUP(B:B,'[7]ETN Mgmt tool'!$C$1:$G$65536,5,FALSE)</f>
        <v>357402</v>
      </c>
      <c r="AD12" s="87" t="s">
        <v>2</v>
      </c>
      <c r="AE12" s="93">
        <f>VLOOKUP(B12,'[8]COWD Accruals'!$A$10:$F$724,6,FALSE)</f>
        <v>359526.69000000012</v>
      </c>
    </row>
    <row r="13" spans="1:31" ht="15" hidden="1" outlineLevel="1">
      <c r="A13" s="17">
        <v>6</v>
      </c>
      <c r="B13" s="39" t="s">
        <v>57</v>
      </c>
      <c r="C13" s="39" t="s">
        <v>58</v>
      </c>
      <c r="D13" s="124" t="s">
        <v>658</v>
      </c>
      <c r="E13" s="67">
        <v>5268506</v>
      </c>
      <c r="F13" s="37">
        <v>67723</v>
      </c>
      <c r="G13" s="37">
        <v>5336229</v>
      </c>
      <c r="H13" s="63"/>
      <c r="I13" s="63"/>
      <c r="J13" s="63"/>
      <c r="K13" s="68"/>
      <c r="L13" s="63"/>
      <c r="M13" s="63"/>
      <c r="N13" s="63"/>
      <c r="O13" s="63"/>
      <c r="P13" s="89" t="s">
        <v>2</v>
      </c>
      <c r="Q13" s="93">
        <f>VLOOKUP(B13,'[6]COWD Accruals'!$A$10:$F$724,6,FALSE)</f>
        <v>5335256</v>
      </c>
      <c r="R13" s="93">
        <f t="shared" si="0"/>
        <v>973</v>
      </c>
      <c r="S13" s="63"/>
      <c r="T13" s="63"/>
      <c r="U13" s="63"/>
      <c r="V13" s="68"/>
      <c r="W13" s="63"/>
      <c r="X13" s="63"/>
      <c r="Y13" s="63"/>
      <c r="Z13" s="63"/>
      <c r="AA13" s="93">
        <f>VLOOKUP(B:B,'[7]ETN Mgmt tool'!$C$1:$I$65536,7,FALSE)</f>
        <v>5133781</v>
      </c>
      <c r="AB13" s="86">
        <f>VLOOKUP(B:B,'[7]ETN Mgmt tool'!$C$1:$J$65536,8,FALSE)</f>
        <v>42444</v>
      </c>
      <c r="AC13" s="94">
        <f>VLOOKUP(B:B,'[7]ETN Mgmt tool'!$C$1:$G$65536,5,FALSE)</f>
        <v>5176225</v>
      </c>
      <c r="AD13" s="87" t="s">
        <v>2</v>
      </c>
      <c r="AE13" s="93">
        <f>VLOOKUP(B13,'[8]COWD Accruals'!$A$10:$F$724,6,FALSE)</f>
        <v>5212065</v>
      </c>
    </row>
    <row r="14" spans="1:31" ht="15" hidden="1" outlineLevel="1">
      <c r="A14" s="17">
        <v>6</v>
      </c>
      <c r="B14" s="39" t="s">
        <v>59</v>
      </c>
      <c r="C14" s="39" t="s">
        <v>60</v>
      </c>
      <c r="D14" s="124" t="s">
        <v>658</v>
      </c>
      <c r="E14" s="67">
        <v>4252934</v>
      </c>
      <c r="F14" s="37">
        <v>35404</v>
      </c>
      <c r="G14" s="37">
        <v>4288338</v>
      </c>
      <c r="H14" s="63"/>
      <c r="I14" s="63"/>
      <c r="J14" s="63"/>
      <c r="K14" s="68"/>
      <c r="L14" s="63"/>
      <c r="M14" s="63"/>
      <c r="N14" s="63"/>
      <c r="O14" s="63"/>
      <c r="P14" s="89" t="s">
        <v>2</v>
      </c>
      <c r="Q14" s="93">
        <f>VLOOKUP(B14,'[6]COWD Accruals'!$A$10:$F$724,6,FALSE)</f>
        <v>4229825.51</v>
      </c>
      <c r="R14" s="93">
        <f t="shared" si="0"/>
        <v>58512.490000000224</v>
      </c>
      <c r="S14" s="63"/>
      <c r="T14" s="63"/>
      <c r="U14" s="63"/>
      <c r="V14" s="68"/>
      <c r="W14" s="63"/>
      <c r="X14" s="63"/>
      <c r="Y14" s="63"/>
      <c r="Z14" s="63"/>
      <c r="AA14" s="93">
        <f>VLOOKUP(B:B,'[7]ETN Mgmt tool'!$C$1:$I$65536,7,FALSE)</f>
        <v>3364672</v>
      </c>
      <c r="AB14" s="86">
        <f>VLOOKUP(B:B,'[7]ETN Mgmt tool'!$C$1:$J$65536,8,FALSE)</f>
        <v>0</v>
      </c>
      <c r="AC14" s="94">
        <f>VLOOKUP(B:B,'[7]ETN Mgmt tool'!$C$1:$G$65536,5,FALSE)</f>
        <v>3364672</v>
      </c>
      <c r="AD14" s="87" t="s">
        <v>2</v>
      </c>
      <c r="AE14" s="93">
        <f>VLOOKUP(B14,'[8]COWD Accruals'!$A$10:$F$724,6,FALSE)</f>
        <v>3409893.67</v>
      </c>
    </row>
    <row r="15" spans="1:31" ht="15" hidden="1" outlineLevel="1">
      <c r="A15" s="17">
        <v>6</v>
      </c>
      <c r="B15" s="39" t="s">
        <v>61</v>
      </c>
      <c r="C15" s="39" t="s">
        <v>62</v>
      </c>
      <c r="D15" s="124" t="s">
        <v>658</v>
      </c>
      <c r="E15" s="67">
        <v>3248843</v>
      </c>
      <c r="F15" s="37">
        <v>0</v>
      </c>
      <c r="G15" s="37">
        <v>3248843</v>
      </c>
      <c r="H15" s="63"/>
      <c r="I15" s="63"/>
      <c r="J15" s="63"/>
      <c r="K15" s="68"/>
      <c r="L15" s="63"/>
      <c r="M15" s="63"/>
      <c r="N15" s="63"/>
      <c r="O15" s="63"/>
      <c r="P15" s="89" t="s">
        <v>2</v>
      </c>
      <c r="Q15" s="93">
        <f>VLOOKUP(B15,'[6]COWD Accruals'!$A$10:$F$724,6,FALSE)</f>
        <v>3248843</v>
      </c>
      <c r="R15" s="93">
        <f t="shared" si="0"/>
        <v>0</v>
      </c>
      <c r="S15" s="63"/>
      <c r="T15" s="63"/>
      <c r="U15" s="63"/>
      <c r="V15" s="68"/>
      <c r="W15" s="63"/>
      <c r="X15" s="63"/>
      <c r="Y15" s="63"/>
      <c r="Z15" s="63"/>
      <c r="AA15" s="93">
        <f>VLOOKUP(B:B,'[7]ETN Mgmt tool'!$C$1:$I$65536,7,FALSE)</f>
        <v>2950614</v>
      </c>
      <c r="AB15" s="86">
        <f>VLOOKUP(B:B,'[7]ETN Mgmt tool'!$C$1:$J$65536,8,FALSE)</f>
        <v>-8923</v>
      </c>
      <c r="AC15" s="94">
        <f>VLOOKUP(B:B,'[7]ETN Mgmt tool'!$C$1:$G$65536,5,FALSE)</f>
        <v>2941691</v>
      </c>
      <c r="AD15" s="87" t="s">
        <v>2</v>
      </c>
      <c r="AE15" s="93">
        <f>VLOOKUP(B15,'[8]COWD Accruals'!$A$10:$F$724,6,FALSE)</f>
        <v>2995934.33</v>
      </c>
    </row>
    <row r="16" spans="1:31" ht="15" hidden="1" outlineLevel="1">
      <c r="A16" s="17">
        <v>6</v>
      </c>
      <c r="B16" s="39" t="s">
        <v>63</v>
      </c>
      <c r="C16" s="39" t="s">
        <v>64</v>
      </c>
      <c r="D16" s="124" t="s">
        <v>657</v>
      </c>
      <c r="E16" s="67">
        <v>288558</v>
      </c>
      <c r="F16" s="37">
        <v>59483</v>
      </c>
      <c r="G16" s="37">
        <v>348041</v>
      </c>
      <c r="H16" s="63"/>
      <c r="I16" s="63"/>
      <c r="J16" s="63"/>
      <c r="K16" s="68"/>
      <c r="L16" s="63"/>
      <c r="M16" s="63"/>
      <c r="N16" s="63"/>
      <c r="O16" s="63"/>
      <c r="P16" s="89" t="s">
        <v>2</v>
      </c>
      <c r="Q16" s="93">
        <f>VLOOKUP(B16,'[6]COWD Accruals'!$A$10:$F$724,6,FALSE)</f>
        <v>338041</v>
      </c>
      <c r="R16" s="93">
        <f t="shared" si="0"/>
        <v>10000</v>
      </c>
      <c r="S16" s="63"/>
      <c r="T16" s="63"/>
      <c r="U16" s="63"/>
      <c r="V16" s="68"/>
      <c r="W16" s="63"/>
      <c r="X16" s="63"/>
      <c r="Y16" s="63"/>
      <c r="Z16" s="63"/>
      <c r="AA16" s="93">
        <f>VLOOKUP(B:B,'[7]ETN Mgmt tool'!$C$1:$I$65536,7,FALSE)</f>
        <v>196804</v>
      </c>
      <c r="AB16" s="86">
        <f>VLOOKUP(B:B,'[7]ETN Mgmt tool'!$C$1:$J$65536,8,FALSE)</f>
        <v>0</v>
      </c>
      <c r="AC16" s="94">
        <f>VLOOKUP(B:B,'[7]ETN Mgmt tool'!$C$1:$G$65536,5,FALSE)</f>
        <v>196804</v>
      </c>
      <c r="AD16" s="87" t="s">
        <v>2</v>
      </c>
      <c r="AE16" s="93">
        <f>VLOOKUP(B16,'[8]COWD Accruals'!$A$10:$F$724,6,FALSE)</f>
        <v>196804</v>
      </c>
    </row>
    <row r="17" spans="1:31" ht="15" hidden="1" outlineLevel="1">
      <c r="A17" s="17">
        <v>6</v>
      </c>
      <c r="B17" s="39" t="s">
        <v>65</v>
      </c>
      <c r="C17" s="39" t="s">
        <v>66</v>
      </c>
      <c r="D17" s="124" t="s">
        <v>658</v>
      </c>
      <c r="E17" s="67">
        <v>67723</v>
      </c>
      <c r="F17" s="37">
        <v>-67723</v>
      </c>
      <c r="G17" s="37">
        <v>0</v>
      </c>
      <c r="H17" s="63"/>
      <c r="I17" s="63"/>
      <c r="J17" s="63"/>
      <c r="K17" s="68"/>
      <c r="L17" s="63"/>
      <c r="M17" s="63"/>
      <c r="N17" s="63"/>
      <c r="O17" s="63"/>
      <c r="P17" s="89" t="s">
        <v>2</v>
      </c>
      <c r="Q17" s="93">
        <f>VLOOKUP(B17,'[6]COWD Accruals'!$A$10:$F$724,6,FALSE)</f>
        <v>0</v>
      </c>
      <c r="R17" s="93">
        <f t="shared" si="0"/>
        <v>0</v>
      </c>
      <c r="S17" s="63"/>
      <c r="T17" s="63"/>
      <c r="U17" s="63"/>
      <c r="V17" s="68"/>
      <c r="W17" s="63"/>
      <c r="X17" s="63"/>
      <c r="Y17" s="63"/>
      <c r="Z17" s="63"/>
      <c r="AA17" s="93">
        <f>VLOOKUP(B:B,'[7]ETN Mgmt tool'!$C$1:$I$65536,7,FALSE)</f>
        <v>67715.09</v>
      </c>
      <c r="AB17" s="86">
        <f>VLOOKUP(B:B,'[7]ETN Mgmt tool'!$C$1:$J$65536,8,FALSE)</f>
        <v>-42444</v>
      </c>
      <c r="AC17" s="94">
        <f>VLOOKUP(B:B,'[7]ETN Mgmt tool'!$C$1:$G$65536,5,FALSE)</f>
        <v>25271.089999999997</v>
      </c>
      <c r="AD17" s="87" t="s">
        <v>2</v>
      </c>
      <c r="AE17" s="93">
        <f>VLOOKUP(B17,'[8]COWD Accruals'!$A$10:$F$724,6,FALSE)</f>
        <v>25271.089999999997</v>
      </c>
    </row>
    <row r="18" spans="1:31" ht="15" hidden="1" outlineLevel="1">
      <c r="A18" s="17">
        <v>6</v>
      </c>
      <c r="B18" s="39" t="s">
        <v>67</v>
      </c>
      <c r="C18" s="39" t="s">
        <v>68</v>
      </c>
      <c r="D18" s="124" t="s">
        <v>657</v>
      </c>
      <c r="E18" s="67">
        <v>83666</v>
      </c>
      <c r="F18" s="37">
        <v>0</v>
      </c>
      <c r="G18" s="37">
        <v>83666</v>
      </c>
      <c r="H18" s="63"/>
      <c r="I18" s="63"/>
      <c r="J18" s="63"/>
      <c r="K18" s="68"/>
      <c r="L18" s="63"/>
      <c r="M18" s="63"/>
      <c r="N18" s="63"/>
      <c r="O18" s="63"/>
      <c r="P18" s="89" t="s">
        <v>2</v>
      </c>
      <c r="Q18" s="93">
        <f>VLOOKUP(B18,'[6]COWD Accruals'!$A$10:$F$724,6,FALSE)</f>
        <v>83666</v>
      </c>
      <c r="R18" s="93">
        <f t="shared" si="0"/>
        <v>0</v>
      </c>
      <c r="S18" s="63"/>
      <c r="T18" s="63"/>
      <c r="U18" s="63"/>
      <c r="V18" s="68"/>
      <c r="W18" s="63"/>
      <c r="X18" s="63"/>
      <c r="Y18" s="63"/>
      <c r="Z18" s="63"/>
      <c r="AA18" s="93">
        <f>VLOOKUP(B:B,'[7]ETN Mgmt tool'!$C$1:$I$65536,7,FALSE)</f>
        <v>83666</v>
      </c>
      <c r="AB18" s="86">
        <f>VLOOKUP(B:B,'[7]ETN Mgmt tool'!$C$1:$J$65536,8,FALSE)</f>
        <v>0</v>
      </c>
      <c r="AC18" s="94">
        <f>VLOOKUP(B:B,'[7]ETN Mgmt tool'!$C$1:$G$65536,5,FALSE)</f>
        <v>83666</v>
      </c>
      <c r="AD18" s="87" t="s">
        <v>2</v>
      </c>
      <c r="AE18" s="93">
        <f>VLOOKUP(B18,'[8]COWD Accruals'!$A$10:$F$724,6,FALSE)</f>
        <v>83666</v>
      </c>
    </row>
    <row r="19" spans="1:31" ht="15" hidden="1" outlineLevel="1">
      <c r="A19" s="17">
        <v>6</v>
      </c>
      <c r="B19" s="39" t="s">
        <v>69</v>
      </c>
      <c r="C19" s="39" t="s">
        <v>70</v>
      </c>
      <c r="D19" s="124" t="s">
        <v>659</v>
      </c>
      <c r="E19" s="67">
        <v>174229.64</v>
      </c>
      <c r="F19" s="37">
        <v>0</v>
      </c>
      <c r="G19" s="37">
        <v>174229.64</v>
      </c>
      <c r="H19" s="63"/>
      <c r="I19" s="63"/>
      <c r="J19" s="63"/>
      <c r="K19" s="68"/>
      <c r="L19" s="63"/>
      <c r="M19" s="63"/>
      <c r="N19" s="63"/>
      <c r="O19" s="63"/>
      <c r="P19" s="89" t="s">
        <v>2</v>
      </c>
      <c r="Q19" s="93">
        <f>VLOOKUP(B19,'[6]COWD Accruals'!$A$10:$F$724,6,FALSE)</f>
        <v>174229.64</v>
      </c>
      <c r="R19" s="93">
        <f t="shared" si="0"/>
        <v>0</v>
      </c>
      <c r="S19" s="63"/>
      <c r="T19" s="63"/>
      <c r="U19" s="63"/>
      <c r="V19" s="68"/>
      <c r="W19" s="63"/>
      <c r="X19" s="63"/>
      <c r="Y19" s="63"/>
      <c r="Z19" s="63"/>
      <c r="AA19" s="93">
        <f>VLOOKUP(B:B,'[7]ETN Mgmt tool'!$C$1:$I$65536,7,FALSE)</f>
        <v>172961.64</v>
      </c>
      <c r="AB19" s="86">
        <f>VLOOKUP(B:B,'[7]ETN Mgmt tool'!$C$1:$J$65536,8,FALSE)</f>
        <v>1350</v>
      </c>
      <c r="AC19" s="94">
        <f>VLOOKUP(B:B,'[7]ETN Mgmt tool'!$C$1:$G$65536,5,FALSE)</f>
        <v>174311.64</v>
      </c>
      <c r="AD19" s="87" t="s">
        <v>2</v>
      </c>
      <c r="AE19" s="93">
        <f>VLOOKUP(B19,'[8]COWD Accruals'!$A$10:$F$724,6,FALSE)</f>
        <v>174230</v>
      </c>
    </row>
    <row r="20" spans="1:31" ht="15" hidden="1" outlineLevel="1">
      <c r="A20" s="17">
        <v>6</v>
      </c>
      <c r="B20" s="39" t="s">
        <v>71</v>
      </c>
      <c r="C20" s="39" t="s">
        <v>72</v>
      </c>
      <c r="D20" s="124" t="s">
        <v>659</v>
      </c>
      <c r="E20" s="67">
        <v>504219</v>
      </c>
      <c r="F20" s="37">
        <v>0</v>
      </c>
      <c r="G20" s="37">
        <v>504219</v>
      </c>
      <c r="H20" s="63"/>
      <c r="I20" s="63"/>
      <c r="J20" s="63"/>
      <c r="K20" s="68"/>
      <c r="L20" s="63"/>
      <c r="M20" s="63"/>
      <c r="N20" s="63"/>
      <c r="O20" s="63"/>
      <c r="P20" s="89" t="s">
        <v>2</v>
      </c>
      <c r="Q20" s="93">
        <f>VLOOKUP(B20,'[6]COWD Accruals'!$A$10:$F$724,6,FALSE)</f>
        <v>504219</v>
      </c>
      <c r="R20" s="93">
        <f t="shared" si="0"/>
        <v>0</v>
      </c>
      <c r="S20" s="63"/>
      <c r="T20" s="63"/>
      <c r="U20" s="63"/>
      <c r="V20" s="68"/>
      <c r="W20" s="63"/>
      <c r="X20" s="63"/>
      <c r="Y20" s="63"/>
      <c r="Z20" s="63"/>
      <c r="AA20" s="93">
        <f>VLOOKUP(B:B,'[7]ETN Mgmt tool'!$C$1:$I$65536,7,FALSE)</f>
        <v>352733.36</v>
      </c>
      <c r="AB20" s="86">
        <f>VLOOKUP(B:B,'[7]ETN Mgmt tool'!$C$1:$J$65536,8,FALSE)</f>
        <v>1116</v>
      </c>
      <c r="AC20" s="94">
        <f>VLOOKUP(B:B,'[7]ETN Mgmt tool'!$C$1:$G$65536,5,FALSE)</f>
        <v>353849.36</v>
      </c>
      <c r="AD20" s="87" t="s">
        <v>2</v>
      </c>
      <c r="AE20" s="93">
        <f>VLOOKUP(B20,'[8]COWD Accruals'!$A$10:$F$724,6,FALSE)</f>
        <v>373580</v>
      </c>
    </row>
    <row r="21" spans="1:31" ht="15" hidden="1" outlineLevel="1">
      <c r="A21" s="17">
        <v>6</v>
      </c>
      <c r="B21" s="39" t="s">
        <v>73</v>
      </c>
      <c r="C21" s="39" t="s">
        <v>74</v>
      </c>
      <c r="D21" s="124" t="s">
        <v>657</v>
      </c>
      <c r="E21" s="67">
        <v>6238614</v>
      </c>
      <c r="F21" s="37">
        <v>0</v>
      </c>
      <c r="G21" s="37">
        <v>6238614</v>
      </c>
      <c r="H21" s="63"/>
      <c r="I21" s="63"/>
      <c r="J21" s="63"/>
      <c r="K21" s="68"/>
      <c r="L21" s="63"/>
      <c r="M21" s="63"/>
      <c r="N21" s="63"/>
      <c r="O21" s="63"/>
      <c r="P21" s="89" t="s">
        <v>2</v>
      </c>
      <c r="Q21" s="93">
        <f>VLOOKUP(B21,'[6]COWD Accruals'!$A$10:$F$724,6,FALSE)</f>
        <v>6238614</v>
      </c>
      <c r="R21" s="93">
        <f t="shared" si="0"/>
        <v>0</v>
      </c>
      <c r="S21" s="63"/>
      <c r="T21" s="63"/>
      <c r="U21" s="63"/>
      <c r="V21" s="68"/>
      <c r="W21" s="63"/>
      <c r="X21" s="63"/>
      <c r="Y21" s="63"/>
      <c r="Z21" s="63"/>
      <c r="AA21" s="93">
        <f>VLOOKUP(B:B,'[7]ETN Mgmt tool'!$C$1:$I$65536,7,FALSE)</f>
        <v>5885378</v>
      </c>
      <c r="AB21" s="86">
        <f>VLOOKUP(B:B,'[7]ETN Mgmt tool'!$C$1:$J$65536,8,FALSE)</f>
        <v>243008</v>
      </c>
      <c r="AC21" s="94">
        <f>VLOOKUP(B:B,'[7]ETN Mgmt tool'!$C$1:$G$65536,5,FALSE)</f>
        <v>6128386</v>
      </c>
      <c r="AD21" s="87" t="s">
        <v>2</v>
      </c>
      <c r="AE21" s="93">
        <f>VLOOKUP(B21,'[8]COWD Accruals'!$A$10:$F$724,6,FALSE)</f>
        <v>6152699</v>
      </c>
    </row>
    <row r="22" spans="1:31" ht="15" hidden="1" outlineLevel="1">
      <c r="A22" s="17">
        <v>6</v>
      </c>
      <c r="B22" s="39" t="s">
        <v>75</v>
      </c>
      <c r="C22" s="39" t="s">
        <v>76</v>
      </c>
      <c r="D22" s="124" t="s">
        <v>657</v>
      </c>
      <c r="E22" s="67">
        <v>21960</v>
      </c>
      <c r="F22" s="37">
        <v>0</v>
      </c>
      <c r="G22" s="37">
        <v>21960</v>
      </c>
      <c r="H22" s="63"/>
      <c r="I22" s="63"/>
      <c r="J22" s="63"/>
      <c r="K22" s="68"/>
      <c r="L22" s="63"/>
      <c r="M22" s="63"/>
      <c r="N22" s="63"/>
      <c r="O22" s="63"/>
      <c r="P22" s="89" t="s">
        <v>2</v>
      </c>
      <c r="Q22" s="93">
        <f>VLOOKUP(B22,'[6]COWD Accruals'!$A$10:$F$724,6,FALSE)</f>
        <v>21960</v>
      </c>
      <c r="R22" s="93">
        <f t="shared" si="0"/>
        <v>0</v>
      </c>
      <c r="S22" s="63"/>
      <c r="T22" s="63"/>
      <c r="U22" s="63"/>
      <c r="V22" s="68"/>
      <c r="W22" s="63"/>
      <c r="X22" s="63"/>
      <c r="Y22" s="63"/>
      <c r="Z22" s="63"/>
      <c r="AA22" s="93">
        <f>VLOOKUP(B:B,'[7]ETN Mgmt tool'!$C$1:$I$65536,7,FALSE)</f>
        <v>21960</v>
      </c>
      <c r="AB22" s="86">
        <f>VLOOKUP(B:B,'[7]ETN Mgmt tool'!$C$1:$J$65536,8,FALSE)</f>
        <v>0</v>
      </c>
      <c r="AC22" s="94">
        <f>VLOOKUP(B:B,'[7]ETN Mgmt tool'!$C$1:$G$65536,5,FALSE)</f>
        <v>21960</v>
      </c>
      <c r="AD22" s="87" t="s">
        <v>2</v>
      </c>
      <c r="AE22" s="93">
        <f>VLOOKUP(B22,'[8]COWD Accruals'!$A$10:$F$724,6,FALSE)</f>
        <v>21960</v>
      </c>
    </row>
    <row r="23" spans="1:31" s="60" customFormat="1" hidden="1">
      <c r="B23" s="40" t="s">
        <v>77</v>
      </c>
      <c r="C23" s="40" t="s">
        <v>628</v>
      </c>
      <c r="D23" s="58"/>
      <c r="E23" s="70">
        <f>SUM(E9:E22)</f>
        <v>61933993.619999997</v>
      </c>
      <c r="F23" s="59">
        <f t="shared" ref="F23:O23" si="1">SUM(F9:F22)</f>
        <v>615977.89500000002</v>
      </c>
      <c r="G23" s="59">
        <f t="shared" si="1"/>
        <v>62549968.515000001</v>
      </c>
      <c r="H23" s="59">
        <f t="shared" si="1"/>
        <v>0</v>
      </c>
      <c r="I23" s="59">
        <f t="shared" si="1"/>
        <v>0</v>
      </c>
      <c r="J23" s="59">
        <f t="shared" si="1"/>
        <v>0</v>
      </c>
      <c r="K23" s="59">
        <f t="shared" si="1"/>
        <v>0</v>
      </c>
      <c r="L23" s="59">
        <f t="shared" si="1"/>
        <v>0</v>
      </c>
      <c r="M23" s="59">
        <f t="shared" si="1"/>
        <v>0</v>
      </c>
      <c r="N23" s="59">
        <f t="shared" si="1"/>
        <v>0</v>
      </c>
      <c r="O23" s="59">
        <f t="shared" si="1"/>
        <v>0</v>
      </c>
      <c r="P23" s="74"/>
      <c r="Q23" s="95">
        <f>SUM(Q10:Q22)</f>
        <v>61963359.559999995</v>
      </c>
      <c r="R23" s="95">
        <f>SUM(R10:R22)</f>
        <v>586602.9550000038</v>
      </c>
      <c r="S23" s="59">
        <f t="shared" ref="S23:Z23" si="2">SUM(S9:S22)</f>
        <v>0</v>
      </c>
      <c r="T23" s="59">
        <f t="shared" si="2"/>
        <v>0</v>
      </c>
      <c r="U23" s="59">
        <f t="shared" si="2"/>
        <v>0</v>
      </c>
      <c r="V23" s="59">
        <f t="shared" si="2"/>
        <v>0</v>
      </c>
      <c r="W23" s="59">
        <f t="shared" si="2"/>
        <v>0</v>
      </c>
      <c r="X23" s="59">
        <f t="shared" si="2"/>
        <v>0</v>
      </c>
      <c r="Y23" s="59">
        <f t="shared" si="2"/>
        <v>0</v>
      </c>
      <c r="Z23" s="59">
        <f t="shared" si="2"/>
        <v>0</v>
      </c>
      <c r="AA23" s="95">
        <f>SUM(AA10:AA22)</f>
        <v>50461536.090000004</v>
      </c>
      <c r="AB23" s="88">
        <f>SUM(AB10:AB22)</f>
        <v>350057</v>
      </c>
      <c r="AC23" s="96">
        <f>SUM(AC10:AC22)</f>
        <v>50811593.090000004</v>
      </c>
      <c r="AD23" s="71"/>
      <c r="AE23" s="95">
        <f>SUM(AE10:AE22)</f>
        <v>51805760.780000001</v>
      </c>
    </row>
    <row r="24" spans="1:31" ht="15" hidden="1" outlineLevel="1">
      <c r="A24" s="17">
        <v>7</v>
      </c>
      <c r="B24" s="39" t="s">
        <v>78</v>
      </c>
      <c r="C24" s="39" t="s">
        <v>79</v>
      </c>
      <c r="D24" s="124" t="s">
        <v>660</v>
      </c>
      <c r="E24" s="72">
        <v>3755114</v>
      </c>
      <c r="F24" s="41">
        <v>52116.38</v>
      </c>
      <c r="G24" s="42">
        <v>3807230.38</v>
      </c>
      <c r="H24" s="64">
        <v>3807230.38</v>
      </c>
      <c r="I24" s="68">
        <v>0</v>
      </c>
      <c r="J24" s="63"/>
      <c r="K24" s="68"/>
      <c r="L24" s="63"/>
      <c r="M24" s="63"/>
      <c r="N24" s="63"/>
      <c r="O24" s="63"/>
      <c r="P24" s="89" t="s">
        <v>4</v>
      </c>
      <c r="Q24" s="93">
        <f>VLOOKUP(B24,'[6]COWD Accruals'!$A$10:$F$724,6,FALSE)</f>
        <v>3685527.62</v>
      </c>
      <c r="R24" s="93">
        <f>G24-Q24</f>
        <v>121702.75999999978</v>
      </c>
      <c r="S24" s="64">
        <v>3807230.38</v>
      </c>
      <c r="T24" s="68">
        <v>0</v>
      </c>
      <c r="U24" s="63"/>
      <c r="V24" s="68"/>
      <c r="W24" s="63"/>
      <c r="X24" s="63"/>
      <c r="Y24" s="63"/>
      <c r="Z24" s="63"/>
      <c r="AA24" s="93">
        <f>VLOOKUP(B:B,'[7]ETN Mgmt tool'!$C$1:$I$65536,7,FALSE)</f>
        <v>2761750</v>
      </c>
      <c r="AB24" s="86">
        <f>VLOOKUP(B:B,'[7]ETN Mgmt tool'!$C$1:$J$65536,8,FALSE)</f>
        <v>26620</v>
      </c>
      <c r="AC24" s="94">
        <f>VLOOKUP(B:B,'[7]ETN Mgmt tool'!$C$1:$G$65536,5,FALSE)</f>
        <v>2788370</v>
      </c>
      <c r="AD24" s="87" t="s">
        <v>2</v>
      </c>
      <c r="AE24" s="93">
        <f>VLOOKUP(B24,'[8]COWD Accruals'!$A$10:$F$724,6,FALSE)</f>
        <v>2834832.7600000007</v>
      </c>
    </row>
    <row r="25" spans="1:31" s="60" customFormat="1" hidden="1">
      <c r="B25" s="40" t="s">
        <v>80</v>
      </c>
      <c r="C25" s="40" t="s">
        <v>81</v>
      </c>
      <c r="D25" s="58"/>
      <c r="E25" s="73">
        <v>3755114</v>
      </c>
      <c r="F25" s="43">
        <v>52116.38</v>
      </c>
      <c r="G25" s="43">
        <v>3807230.38</v>
      </c>
      <c r="H25" s="74">
        <v>3807230.38</v>
      </c>
      <c r="I25" s="75">
        <v>0</v>
      </c>
      <c r="J25" s="74"/>
      <c r="K25" s="75"/>
      <c r="L25" s="74"/>
      <c r="M25" s="74"/>
      <c r="N25" s="74"/>
      <c r="O25" s="74"/>
      <c r="P25" s="74"/>
      <c r="Q25" s="95">
        <f>SUM(Q24)</f>
        <v>3685527.62</v>
      </c>
      <c r="R25" s="95">
        <f>SUM(R24)</f>
        <v>121702.75999999978</v>
      </c>
      <c r="S25" s="74">
        <v>3807230.38</v>
      </c>
      <c r="T25" s="75">
        <v>0</v>
      </c>
      <c r="U25" s="74"/>
      <c r="V25" s="75"/>
      <c r="W25" s="74"/>
      <c r="X25" s="74"/>
      <c r="Y25" s="74"/>
      <c r="Z25" s="74"/>
      <c r="AA25" s="95">
        <f>SUM(AA24)</f>
        <v>2761750</v>
      </c>
      <c r="AB25" s="88">
        <f>SUM(AB24)</f>
        <v>26620</v>
      </c>
      <c r="AC25" s="96">
        <f>SUM(AC24)</f>
        <v>2788370</v>
      </c>
      <c r="AD25" s="71"/>
      <c r="AE25" s="95">
        <f>SUM(AE24)</f>
        <v>2834832.7600000007</v>
      </c>
    </row>
    <row r="26" spans="1:31" ht="15" outlineLevel="1">
      <c r="A26" s="17">
        <v>10</v>
      </c>
      <c r="B26" s="39" t="s">
        <v>82</v>
      </c>
      <c r="C26" s="39" t="s">
        <v>83</v>
      </c>
      <c r="D26" s="124" t="s">
        <v>661</v>
      </c>
      <c r="E26" s="72">
        <v>140623.89000000001</v>
      </c>
      <c r="F26" s="41">
        <v>0</v>
      </c>
      <c r="G26" s="37">
        <v>140623.89000000001</v>
      </c>
      <c r="H26" s="64">
        <v>140623.89000000001</v>
      </c>
      <c r="I26" s="68">
        <v>0</v>
      </c>
      <c r="J26" s="63"/>
      <c r="K26" s="68"/>
      <c r="L26" s="63"/>
      <c r="M26" s="63"/>
      <c r="N26" s="63"/>
      <c r="O26" s="63"/>
      <c r="P26" s="89" t="s">
        <v>2</v>
      </c>
      <c r="Q26" s="93">
        <f>VLOOKUP(B26,'[6]COWD Accruals'!$A$10:$F$724,6,FALSE)</f>
        <v>140623.89000000001</v>
      </c>
      <c r="R26" s="93">
        <f t="shared" ref="R26:R44" si="3">G26-Q26</f>
        <v>0</v>
      </c>
      <c r="S26" s="64">
        <v>140623.89000000001</v>
      </c>
      <c r="T26" s="68">
        <v>0</v>
      </c>
      <c r="U26" s="63"/>
      <c r="V26" s="68"/>
      <c r="W26" s="63"/>
      <c r="X26" s="63"/>
      <c r="Y26" s="63"/>
      <c r="Z26" s="63"/>
      <c r="AA26" s="93">
        <f>VLOOKUP(B:B,'[7]ETN Mgmt tool'!$C$1:$I$65536,7,FALSE)</f>
        <v>140623.89000000001</v>
      </c>
      <c r="AB26" s="86">
        <f>VLOOKUP(B:B,'[7]ETN Mgmt tool'!$C$1:$J$65536,8,FALSE)</f>
        <v>0</v>
      </c>
      <c r="AC26" s="94">
        <f>VLOOKUP(B:B,'[7]ETN Mgmt tool'!$C$1:$G$65536,5,FALSE)</f>
        <v>140623.89000000001</v>
      </c>
      <c r="AD26" s="87" t="s">
        <v>641</v>
      </c>
      <c r="AE26" s="93">
        <f>VLOOKUP(B26,'[8]COWD Accruals'!$A$10:$F$724,6,FALSE)</f>
        <v>140623.89000000001</v>
      </c>
    </row>
    <row r="27" spans="1:31" ht="15" outlineLevel="1">
      <c r="A27" s="17">
        <v>10</v>
      </c>
      <c r="B27" s="39" t="s">
        <v>84</v>
      </c>
      <c r="C27" s="39" t="s">
        <v>85</v>
      </c>
      <c r="D27" s="124" t="s">
        <v>661</v>
      </c>
      <c r="E27" s="72">
        <v>32000.370000000003</v>
      </c>
      <c r="F27" s="41">
        <v>0</v>
      </c>
      <c r="G27" s="37">
        <v>32000.370000000003</v>
      </c>
      <c r="H27" s="64">
        <v>32000.370000000003</v>
      </c>
      <c r="I27" s="68">
        <v>0</v>
      </c>
      <c r="J27" s="63"/>
      <c r="K27" s="68"/>
      <c r="L27" s="63"/>
      <c r="M27" s="63"/>
      <c r="N27" s="63"/>
      <c r="O27" s="63"/>
      <c r="P27" s="89" t="s">
        <v>2</v>
      </c>
      <c r="Q27" s="93">
        <f>VLOOKUP(B27,'[6]COWD Accruals'!$A$10:$F$724,6,FALSE)</f>
        <v>32000.370000000003</v>
      </c>
      <c r="R27" s="93">
        <f t="shared" si="3"/>
        <v>0</v>
      </c>
      <c r="S27" s="64">
        <v>32000.370000000003</v>
      </c>
      <c r="T27" s="68">
        <v>0</v>
      </c>
      <c r="U27" s="63"/>
      <c r="V27" s="68"/>
      <c r="W27" s="63"/>
      <c r="X27" s="63"/>
      <c r="Y27" s="63"/>
      <c r="Z27" s="63"/>
      <c r="AA27" s="93">
        <f>VLOOKUP(B:B,'[7]ETN Mgmt tool'!$C$1:$I$65536,7,FALSE)</f>
        <v>32000.370000000003</v>
      </c>
      <c r="AB27" s="86">
        <f>VLOOKUP(B:B,'[7]ETN Mgmt tool'!$C$1:$J$65536,8,FALSE)</f>
        <v>0</v>
      </c>
      <c r="AC27" s="94">
        <f>VLOOKUP(B:B,'[7]ETN Mgmt tool'!$C$1:$G$65536,5,FALSE)</f>
        <v>32000.370000000003</v>
      </c>
      <c r="AD27" s="87" t="s">
        <v>641</v>
      </c>
      <c r="AE27" s="93">
        <f>VLOOKUP(B27,'[8]COWD Accruals'!$A$10:$F$724,6,FALSE)</f>
        <v>32000.370000000003</v>
      </c>
    </row>
    <row r="28" spans="1:31" ht="15" outlineLevel="1">
      <c r="A28" s="17">
        <v>10</v>
      </c>
      <c r="B28" s="39" t="s">
        <v>86</v>
      </c>
      <c r="C28" s="39" t="s">
        <v>87</v>
      </c>
      <c r="D28" s="124" t="s">
        <v>661</v>
      </c>
      <c r="E28" s="72">
        <v>1116.25</v>
      </c>
      <c r="F28" s="41">
        <v>0</v>
      </c>
      <c r="G28" s="37">
        <v>1116.25</v>
      </c>
      <c r="H28" s="64">
        <v>1116.25</v>
      </c>
      <c r="I28" s="68">
        <v>0</v>
      </c>
      <c r="J28" s="63"/>
      <c r="K28" s="68"/>
      <c r="L28" s="63"/>
      <c r="M28" s="63"/>
      <c r="N28" s="63"/>
      <c r="O28" s="63"/>
      <c r="P28" s="89" t="s">
        <v>2</v>
      </c>
      <c r="Q28" s="93">
        <f>VLOOKUP(B28,'[6]COWD Accruals'!$A$10:$F$724,6,FALSE)</f>
        <v>1116.25</v>
      </c>
      <c r="R28" s="93">
        <f t="shared" si="3"/>
        <v>0</v>
      </c>
      <c r="S28" s="64">
        <v>1116.25</v>
      </c>
      <c r="T28" s="68">
        <v>0</v>
      </c>
      <c r="U28" s="63"/>
      <c r="V28" s="68"/>
      <c r="W28" s="63"/>
      <c r="X28" s="63"/>
      <c r="Y28" s="63"/>
      <c r="Z28" s="63"/>
      <c r="AA28" s="93">
        <f>VLOOKUP(B:B,'[7]ETN Mgmt tool'!$C$1:$I$65536,7,FALSE)</f>
        <v>1116.25</v>
      </c>
      <c r="AB28" s="86">
        <f>VLOOKUP(B:B,'[7]ETN Mgmt tool'!$C$1:$J$65536,8,FALSE)</f>
        <v>0</v>
      </c>
      <c r="AC28" s="94">
        <f>VLOOKUP(B:B,'[7]ETN Mgmt tool'!$C$1:$G$65536,5,FALSE)</f>
        <v>1116.25</v>
      </c>
      <c r="AD28" s="87" t="s">
        <v>641</v>
      </c>
      <c r="AE28" s="93">
        <f>VLOOKUP(B28,'[8]COWD Accruals'!$A$10:$F$724,6,FALSE)</f>
        <v>1116.25</v>
      </c>
    </row>
    <row r="29" spans="1:31" ht="15" outlineLevel="1">
      <c r="A29" s="17">
        <v>10</v>
      </c>
      <c r="B29" s="39" t="s">
        <v>88</v>
      </c>
      <c r="C29" s="39" t="s">
        <v>89</v>
      </c>
      <c r="D29" s="124" t="s">
        <v>661</v>
      </c>
      <c r="E29" s="72">
        <v>822570.21</v>
      </c>
      <c r="F29" s="41">
        <v>0</v>
      </c>
      <c r="G29" s="37">
        <v>822570.21</v>
      </c>
      <c r="H29" s="64">
        <v>822570.21</v>
      </c>
      <c r="I29" s="68">
        <v>0</v>
      </c>
      <c r="J29" s="63"/>
      <c r="K29" s="68"/>
      <c r="L29" s="63"/>
      <c r="M29" s="63"/>
      <c r="N29" s="63"/>
      <c r="O29" s="63"/>
      <c r="P29" s="89" t="s">
        <v>2</v>
      </c>
      <c r="Q29" s="93">
        <f>VLOOKUP(B29,'[6]COWD Accruals'!$A$10:$F$724,6,FALSE)</f>
        <v>822570.21</v>
      </c>
      <c r="R29" s="93">
        <f t="shared" si="3"/>
        <v>0</v>
      </c>
      <c r="S29" s="64">
        <v>822570.21</v>
      </c>
      <c r="T29" s="68">
        <v>0</v>
      </c>
      <c r="U29" s="63"/>
      <c r="V29" s="68"/>
      <c r="W29" s="63"/>
      <c r="X29" s="63"/>
      <c r="Y29" s="63"/>
      <c r="Z29" s="63"/>
      <c r="AA29" s="93">
        <f>VLOOKUP(B:B,'[7]ETN Mgmt tool'!$C$1:$I$65536,7,FALSE)</f>
        <v>822570</v>
      </c>
      <c r="AB29" s="86">
        <f>VLOOKUP(B:B,'[7]ETN Mgmt tool'!$C$1:$J$65536,8,FALSE)</f>
        <v>0</v>
      </c>
      <c r="AC29" s="94">
        <f>VLOOKUP(B:B,'[7]ETN Mgmt tool'!$C$1:$G$65536,5,FALSE)</f>
        <v>822570</v>
      </c>
      <c r="AD29" s="87" t="s">
        <v>641</v>
      </c>
      <c r="AE29" s="93">
        <f>VLOOKUP(B29,'[8]COWD Accruals'!$A$10:$F$724,6,FALSE)</f>
        <v>822570</v>
      </c>
    </row>
    <row r="30" spans="1:31" ht="15" outlineLevel="1">
      <c r="A30" s="17">
        <v>10</v>
      </c>
      <c r="B30" s="39" t="s">
        <v>90</v>
      </c>
      <c r="C30" s="39" t="s">
        <v>91</v>
      </c>
      <c r="D30" s="124" t="s">
        <v>661</v>
      </c>
      <c r="E30" s="72">
        <v>114559.31999999998</v>
      </c>
      <c r="F30" s="41">
        <v>0</v>
      </c>
      <c r="G30" s="37">
        <v>114559.31999999998</v>
      </c>
      <c r="H30" s="64">
        <v>114559.31999999998</v>
      </c>
      <c r="I30" s="68">
        <v>0</v>
      </c>
      <c r="J30" s="63"/>
      <c r="K30" s="68"/>
      <c r="L30" s="63"/>
      <c r="M30" s="63"/>
      <c r="N30" s="63"/>
      <c r="O30" s="63"/>
      <c r="P30" s="89" t="s">
        <v>2</v>
      </c>
      <c r="Q30" s="93">
        <f>VLOOKUP(B30,'[6]COWD Accruals'!$A$10:$F$724,6,FALSE)</f>
        <v>114559.31999999998</v>
      </c>
      <c r="R30" s="93">
        <f t="shared" si="3"/>
        <v>0</v>
      </c>
      <c r="S30" s="64">
        <v>114559.31999999998</v>
      </c>
      <c r="T30" s="68">
        <v>0</v>
      </c>
      <c r="U30" s="63"/>
      <c r="V30" s="68"/>
      <c r="W30" s="63"/>
      <c r="X30" s="63"/>
      <c r="Y30" s="63"/>
      <c r="Z30" s="63"/>
      <c r="AA30" s="93">
        <f>VLOOKUP(B:B,'[7]ETN Mgmt tool'!$C$1:$I$65536,7,FALSE)</f>
        <v>114559.31999999998</v>
      </c>
      <c r="AB30" s="86">
        <f>VLOOKUP(B:B,'[7]ETN Mgmt tool'!$C$1:$J$65536,8,FALSE)</f>
        <v>0</v>
      </c>
      <c r="AC30" s="94">
        <f>VLOOKUP(B:B,'[7]ETN Mgmt tool'!$C$1:$G$65536,5,FALSE)</f>
        <v>114559.31999999998</v>
      </c>
      <c r="AD30" s="87" t="s">
        <v>641</v>
      </c>
      <c r="AE30" s="93">
        <f>VLOOKUP(B30,'[8]COWD Accruals'!$A$10:$F$724,6,FALSE)</f>
        <v>114559.31999999998</v>
      </c>
    </row>
    <row r="31" spans="1:31" ht="15" outlineLevel="1">
      <c r="A31" s="17">
        <v>10</v>
      </c>
      <c r="B31" s="39" t="s">
        <v>92</v>
      </c>
      <c r="C31" s="39" t="s">
        <v>93</v>
      </c>
      <c r="D31" s="124" t="s">
        <v>661</v>
      </c>
      <c r="E31" s="72">
        <v>27382.82</v>
      </c>
      <c r="F31" s="41">
        <v>0</v>
      </c>
      <c r="G31" s="37">
        <v>27382.82</v>
      </c>
      <c r="H31" s="64">
        <v>27382.82</v>
      </c>
      <c r="I31" s="68">
        <v>0</v>
      </c>
      <c r="J31" s="63"/>
      <c r="K31" s="68"/>
      <c r="L31" s="63"/>
      <c r="M31" s="63"/>
      <c r="N31" s="63"/>
      <c r="O31" s="63"/>
      <c r="P31" s="89" t="s">
        <v>2</v>
      </c>
      <c r="Q31" s="93">
        <f>VLOOKUP(B31,'[6]COWD Accruals'!$A$10:$F$724,6,FALSE)</f>
        <v>27382.82</v>
      </c>
      <c r="R31" s="93">
        <f t="shared" si="3"/>
        <v>0</v>
      </c>
      <c r="S31" s="64">
        <v>27382.82</v>
      </c>
      <c r="T31" s="68">
        <v>0</v>
      </c>
      <c r="U31" s="63"/>
      <c r="V31" s="68"/>
      <c r="W31" s="63"/>
      <c r="X31" s="63"/>
      <c r="Y31" s="63"/>
      <c r="Z31" s="63"/>
      <c r="AA31" s="93">
        <f>VLOOKUP(B:B,'[7]ETN Mgmt tool'!$C$1:$I$65536,7,FALSE)</f>
        <v>27382.82</v>
      </c>
      <c r="AB31" s="86">
        <f>VLOOKUP(B:B,'[7]ETN Mgmt tool'!$C$1:$J$65536,8,FALSE)</f>
        <v>0</v>
      </c>
      <c r="AC31" s="94">
        <f>VLOOKUP(B:B,'[7]ETN Mgmt tool'!$C$1:$G$65536,5,FALSE)</f>
        <v>27382.82</v>
      </c>
      <c r="AD31" s="87" t="s">
        <v>641</v>
      </c>
      <c r="AE31" s="93">
        <f>VLOOKUP(B31,'[8]COWD Accruals'!$A$10:$F$724,6,FALSE)</f>
        <v>27382.82</v>
      </c>
    </row>
    <row r="32" spans="1:31" ht="15" outlineLevel="1">
      <c r="A32" s="17">
        <v>10</v>
      </c>
      <c r="B32" s="39" t="s">
        <v>94</v>
      </c>
      <c r="C32" s="39" t="s">
        <v>95</v>
      </c>
      <c r="D32" s="124" t="s">
        <v>661</v>
      </c>
      <c r="E32" s="72">
        <f>2788148-E54</f>
        <v>1525372</v>
      </c>
      <c r="F32" s="41">
        <f>32000-F54</f>
        <v>0</v>
      </c>
      <c r="G32" s="37">
        <f>SUM(E32:F32)</f>
        <v>1525372</v>
      </c>
      <c r="H32" s="64">
        <v>2820148</v>
      </c>
      <c r="I32" s="68">
        <v>0</v>
      </c>
      <c r="J32" s="63"/>
      <c r="K32" s="68"/>
      <c r="L32" s="63"/>
      <c r="M32" s="63"/>
      <c r="N32" s="63"/>
      <c r="O32" s="63"/>
      <c r="P32" s="89" t="s">
        <v>2</v>
      </c>
      <c r="Q32" s="93">
        <f>VLOOKUP(B32,'[6]COWD Accruals'!$A$10:$F$724,6,FALSE)</f>
        <v>2793424</v>
      </c>
      <c r="R32" s="93">
        <f t="shared" si="3"/>
        <v>-1268052</v>
      </c>
      <c r="S32" s="64">
        <v>2820148</v>
      </c>
      <c r="T32" s="68">
        <v>0</v>
      </c>
      <c r="U32" s="63"/>
      <c r="V32" s="68"/>
      <c r="W32" s="63"/>
      <c r="X32" s="63"/>
      <c r="Y32" s="63"/>
      <c r="Z32" s="63"/>
      <c r="AA32" s="93">
        <f>VLOOKUP(B:B,'[7]ETN Mgmt tool'!$C$1:$I$65536,7,FALSE)</f>
        <v>1525372.28</v>
      </c>
      <c r="AB32" s="86">
        <f>VLOOKUP(B:B,'[7]ETN Mgmt tool'!$C$1:$J$65536,8,FALSE)</f>
        <v>0</v>
      </c>
      <c r="AC32" s="94">
        <f>VLOOKUP(B:B,'[7]ETN Mgmt tool'!$C$1:$G$65536,5,FALSE)</f>
        <v>1525372.28</v>
      </c>
      <c r="AD32" s="87" t="s">
        <v>641</v>
      </c>
      <c r="AE32" s="93">
        <f>VLOOKUP(B32,'[8]COWD Accruals'!$A$10:$F$724,6,FALSE)</f>
        <v>1525372.28</v>
      </c>
    </row>
    <row r="33" spans="1:31" ht="15" outlineLevel="1">
      <c r="A33" s="17">
        <v>10</v>
      </c>
      <c r="B33" s="39" t="s">
        <v>96</v>
      </c>
      <c r="C33" s="39" t="s">
        <v>97</v>
      </c>
      <c r="D33" s="124" t="s">
        <v>661</v>
      </c>
      <c r="E33" s="72">
        <v>471228.65</v>
      </c>
      <c r="F33" s="41">
        <v>0</v>
      </c>
      <c r="G33" s="37">
        <v>471228.65</v>
      </c>
      <c r="H33" s="64">
        <v>471228.65</v>
      </c>
      <c r="I33" s="68">
        <v>0</v>
      </c>
      <c r="J33" s="63"/>
      <c r="K33" s="68"/>
      <c r="L33" s="63"/>
      <c r="M33" s="63"/>
      <c r="N33" s="63"/>
      <c r="O33" s="63"/>
      <c r="P33" s="89" t="s">
        <v>2</v>
      </c>
      <c r="Q33" s="93">
        <f>VLOOKUP(B33,'[6]COWD Accruals'!$A$10:$F$724,6,FALSE)</f>
        <v>471228.65</v>
      </c>
      <c r="R33" s="93">
        <f t="shared" si="3"/>
        <v>0</v>
      </c>
      <c r="S33" s="64">
        <v>471228.65</v>
      </c>
      <c r="T33" s="68">
        <v>0</v>
      </c>
      <c r="U33" s="63"/>
      <c r="V33" s="68"/>
      <c r="W33" s="63"/>
      <c r="X33" s="63"/>
      <c r="Y33" s="63"/>
      <c r="Z33" s="63"/>
      <c r="AA33" s="93">
        <f>VLOOKUP(B:B,'[7]ETN Mgmt tool'!$C$1:$I$65536,7,FALSE)</f>
        <v>471228.65</v>
      </c>
      <c r="AB33" s="86">
        <f>VLOOKUP(B:B,'[7]ETN Mgmt tool'!$C$1:$J$65536,8,FALSE)</f>
        <v>0</v>
      </c>
      <c r="AC33" s="94">
        <f>VLOOKUP(B:B,'[7]ETN Mgmt tool'!$C$1:$G$65536,5,FALSE)</f>
        <v>471228.65</v>
      </c>
      <c r="AD33" s="87" t="s">
        <v>641</v>
      </c>
      <c r="AE33" s="93">
        <f>VLOOKUP(B33,'[8]COWD Accruals'!$A$10:$F$724,6,FALSE)</f>
        <v>471228.65</v>
      </c>
    </row>
    <row r="34" spans="1:31" ht="15" outlineLevel="1">
      <c r="A34" s="17">
        <v>10</v>
      </c>
      <c r="B34" s="39" t="s">
        <v>98</v>
      </c>
      <c r="C34" s="39" t="s">
        <v>99</v>
      </c>
      <c r="D34" s="124" t="s">
        <v>661</v>
      </c>
      <c r="E34" s="72">
        <v>24212.739999999998</v>
      </c>
      <c r="F34" s="41">
        <v>0</v>
      </c>
      <c r="G34" s="37">
        <v>24212.739999999998</v>
      </c>
      <c r="H34" s="64">
        <v>24212.739999999998</v>
      </c>
      <c r="I34" s="68">
        <v>0</v>
      </c>
      <c r="J34" s="63"/>
      <c r="K34" s="68"/>
      <c r="L34" s="63"/>
      <c r="M34" s="63"/>
      <c r="N34" s="63"/>
      <c r="O34" s="63"/>
      <c r="P34" s="89" t="s">
        <v>2</v>
      </c>
      <c r="Q34" s="93">
        <f>VLOOKUP(B34,'[6]COWD Accruals'!$A$10:$F$724,6,FALSE)</f>
        <v>24212.739999999998</v>
      </c>
      <c r="R34" s="93">
        <f t="shared" si="3"/>
        <v>0</v>
      </c>
      <c r="S34" s="64">
        <v>24212.739999999998</v>
      </c>
      <c r="T34" s="68">
        <v>0</v>
      </c>
      <c r="U34" s="63"/>
      <c r="V34" s="68"/>
      <c r="W34" s="63"/>
      <c r="X34" s="63"/>
      <c r="Y34" s="63"/>
      <c r="Z34" s="63"/>
      <c r="AA34" s="93">
        <f>VLOOKUP(B:B,'[7]ETN Mgmt tool'!$C$1:$I$65536,7,FALSE)</f>
        <v>24212.739999999998</v>
      </c>
      <c r="AB34" s="86">
        <f>VLOOKUP(B:B,'[7]ETN Mgmt tool'!$C$1:$J$65536,8,FALSE)</f>
        <v>0</v>
      </c>
      <c r="AC34" s="94">
        <f>VLOOKUP(B:B,'[7]ETN Mgmt tool'!$C$1:$G$65536,5,FALSE)</f>
        <v>24212.739999999998</v>
      </c>
      <c r="AD34" s="87" t="s">
        <v>641</v>
      </c>
      <c r="AE34" s="93">
        <f>VLOOKUP(B34,'[8]COWD Accruals'!$A$10:$F$724,6,FALSE)</f>
        <v>24212.739999999998</v>
      </c>
    </row>
    <row r="35" spans="1:31" ht="15" outlineLevel="1">
      <c r="A35" s="17">
        <v>10</v>
      </c>
      <c r="B35" s="39" t="s">
        <v>100</v>
      </c>
      <c r="C35" s="39" t="s">
        <v>101</v>
      </c>
      <c r="D35" s="124" t="s">
        <v>661</v>
      </c>
      <c r="E35" s="72">
        <v>25946.239999999998</v>
      </c>
      <c r="F35" s="41">
        <v>0</v>
      </c>
      <c r="G35" s="37">
        <v>25946.239999999998</v>
      </c>
      <c r="H35" s="64">
        <v>25946.239999999998</v>
      </c>
      <c r="I35" s="68">
        <v>0</v>
      </c>
      <c r="J35" s="63"/>
      <c r="K35" s="68"/>
      <c r="L35" s="63"/>
      <c r="M35" s="63"/>
      <c r="N35" s="63"/>
      <c r="O35" s="63"/>
      <c r="P35" s="89" t="s">
        <v>2</v>
      </c>
      <c r="Q35" s="93">
        <f>VLOOKUP(B35,'[6]COWD Accruals'!$A$10:$F$724,6,FALSE)</f>
        <v>25946.239999999998</v>
      </c>
      <c r="R35" s="93">
        <f t="shared" si="3"/>
        <v>0</v>
      </c>
      <c r="S35" s="64">
        <v>25946.239999999998</v>
      </c>
      <c r="T35" s="68">
        <v>0</v>
      </c>
      <c r="U35" s="63"/>
      <c r="V35" s="68"/>
      <c r="W35" s="63"/>
      <c r="X35" s="63"/>
      <c r="Y35" s="63"/>
      <c r="Z35" s="63"/>
      <c r="AA35" s="93">
        <f>VLOOKUP(B:B,'[7]ETN Mgmt tool'!$C$1:$I$65536,7,FALSE)</f>
        <v>25946.239999999998</v>
      </c>
      <c r="AB35" s="86">
        <f>VLOOKUP(B:B,'[7]ETN Mgmt tool'!$C$1:$J$65536,8,FALSE)</f>
        <v>0</v>
      </c>
      <c r="AC35" s="94">
        <f>VLOOKUP(B:B,'[7]ETN Mgmt tool'!$C$1:$G$65536,5,FALSE)</f>
        <v>25946.239999999998</v>
      </c>
      <c r="AD35" s="87" t="s">
        <v>641</v>
      </c>
      <c r="AE35" s="93">
        <f>VLOOKUP(B35,'[8]COWD Accruals'!$A$10:$F$724,6,FALSE)</f>
        <v>25946.239999999998</v>
      </c>
    </row>
    <row r="36" spans="1:31" ht="15" outlineLevel="1">
      <c r="A36" s="17">
        <v>10</v>
      </c>
      <c r="B36" s="39" t="s">
        <v>102</v>
      </c>
      <c r="C36" s="39" t="s">
        <v>103</v>
      </c>
      <c r="D36" s="124" t="s">
        <v>661</v>
      </c>
      <c r="E36" s="72">
        <v>96071.26</v>
      </c>
      <c r="F36" s="41">
        <v>0</v>
      </c>
      <c r="G36" s="37">
        <v>96071.26</v>
      </c>
      <c r="H36" s="64">
        <v>96071.26</v>
      </c>
      <c r="I36" s="68">
        <v>0</v>
      </c>
      <c r="J36" s="63"/>
      <c r="K36" s="68"/>
      <c r="L36" s="63"/>
      <c r="M36" s="63"/>
      <c r="N36" s="63"/>
      <c r="O36" s="63"/>
      <c r="P36" s="89" t="s">
        <v>2</v>
      </c>
      <c r="Q36" s="93">
        <f>VLOOKUP(B36,'[6]COWD Accruals'!$A$10:$F$724,6,FALSE)</f>
        <v>96071.26</v>
      </c>
      <c r="R36" s="93">
        <f t="shared" si="3"/>
        <v>0</v>
      </c>
      <c r="S36" s="64">
        <v>96071.26</v>
      </c>
      <c r="T36" s="68">
        <v>0</v>
      </c>
      <c r="U36" s="63"/>
      <c r="V36" s="68"/>
      <c r="W36" s="63"/>
      <c r="X36" s="63"/>
      <c r="Y36" s="63"/>
      <c r="Z36" s="63"/>
      <c r="AA36" s="93">
        <f>VLOOKUP(B:B,'[7]ETN Mgmt tool'!$C$1:$I$65536,7,FALSE)</f>
        <v>96071.26</v>
      </c>
      <c r="AB36" s="86">
        <f>VLOOKUP(B:B,'[7]ETN Mgmt tool'!$C$1:$J$65536,8,FALSE)</f>
        <v>0</v>
      </c>
      <c r="AC36" s="94">
        <f>VLOOKUP(B:B,'[7]ETN Mgmt tool'!$C$1:$G$65536,5,FALSE)</f>
        <v>96071.26</v>
      </c>
      <c r="AD36" s="87" t="s">
        <v>641</v>
      </c>
      <c r="AE36" s="93">
        <f>VLOOKUP(B36,'[8]COWD Accruals'!$A$10:$F$724,6,FALSE)</f>
        <v>96071.26</v>
      </c>
    </row>
    <row r="37" spans="1:31" ht="15" outlineLevel="1">
      <c r="A37" s="17">
        <v>10</v>
      </c>
      <c r="B37" s="39" t="s">
        <v>104</v>
      </c>
      <c r="C37" s="39" t="s">
        <v>105</v>
      </c>
      <c r="D37" s="124" t="s">
        <v>661</v>
      </c>
      <c r="E37" s="72">
        <v>22149.45</v>
      </c>
      <c r="F37" s="41">
        <v>0</v>
      </c>
      <c r="G37" s="37">
        <v>22149.45</v>
      </c>
      <c r="H37" s="64">
        <v>22149.45</v>
      </c>
      <c r="I37" s="68">
        <v>0</v>
      </c>
      <c r="J37" s="63"/>
      <c r="K37" s="68"/>
      <c r="L37" s="63"/>
      <c r="M37" s="63"/>
      <c r="N37" s="63"/>
      <c r="O37" s="63"/>
      <c r="P37" s="89" t="s">
        <v>2</v>
      </c>
      <c r="Q37" s="93">
        <f>VLOOKUP(B37,'[6]COWD Accruals'!$A$10:$F$724,6,FALSE)</f>
        <v>22149.45</v>
      </c>
      <c r="R37" s="93">
        <f t="shared" si="3"/>
        <v>0</v>
      </c>
      <c r="S37" s="64">
        <v>22149.45</v>
      </c>
      <c r="T37" s="68">
        <v>0</v>
      </c>
      <c r="U37" s="63"/>
      <c r="V37" s="68"/>
      <c r="W37" s="63"/>
      <c r="X37" s="63"/>
      <c r="Y37" s="63"/>
      <c r="Z37" s="63"/>
      <c r="AA37" s="93">
        <f>VLOOKUP(B:B,'[7]ETN Mgmt tool'!$C$1:$I$65536,7,FALSE)</f>
        <v>22149.45</v>
      </c>
      <c r="AB37" s="86">
        <f>VLOOKUP(B:B,'[7]ETN Mgmt tool'!$C$1:$J$65536,8,FALSE)</f>
        <v>0</v>
      </c>
      <c r="AC37" s="94">
        <f>VLOOKUP(B:B,'[7]ETN Mgmt tool'!$C$1:$G$65536,5,FALSE)</f>
        <v>22149.45</v>
      </c>
      <c r="AD37" s="87" t="s">
        <v>641</v>
      </c>
      <c r="AE37" s="93">
        <f>VLOOKUP(B37,'[8]COWD Accruals'!$A$10:$F$724,6,FALSE)</f>
        <v>22149.45</v>
      </c>
    </row>
    <row r="38" spans="1:31" ht="15" outlineLevel="1">
      <c r="A38" s="17">
        <v>10</v>
      </c>
      <c r="B38" s="39" t="s">
        <v>106</v>
      </c>
      <c r="C38" s="39" t="s">
        <v>107</v>
      </c>
      <c r="D38" s="124" t="s">
        <v>661</v>
      </c>
      <c r="E38" s="72">
        <v>39217.39</v>
      </c>
      <c r="F38" s="41">
        <v>0</v>
      </c>
      <c r="G38" s="37">
        <v>39217.39</v>
      </c>
      <c r="H38" s="64">
        <v>39217.39</v>
      </c>
      <c r="I38" s="68">
        <v>0</v>
      </c>
      <c r="J38" s="63"/>
      <c r="K38" s="68"/>
      <c r="L38" s="63"/>
      <c r="M38" s="63"/>
      <c r="N38" s="63"/>
      <c r="O38" s="63"/>
      <c r="P38" s="89" t="s">
        <v>2</v>
      </c>
      <c r="Q38" s="93">
        <f>VLOOKUP(B38,'[6]COWD Accruals'!$A$10:$F$724,6,FALSE)</f>
        <v>39217.39</v>
      </c>
      <c r="R38" s="93">
        <f t="shared" si="3"/>
        <v>0</v>
      </c>
      <c r="S38" s="64">
        <v>39217.39</v>
      </c>
      <c r="T38" s="68">
        <v>0</v>
      </c>
      <c r="U38" s="63"/>
      <c r="V38" s="68"/>
      <c r="W38" s="63"/>
      <c r="X38" s="63"/>
      <c r="Y38" s="63"/>
      <c r="Z38" s="63"/>
      <c r="AA38" s="93">
        <f>VLOOKUP(B:B,'[7]ETN Mgmt tool'!$C$1:$I$65536,7,FALSE)</f>
        <v>39217.39</v>
      </c>
      <c r="AB38" s="86">
        <f>VLOOKUP(B:B,'[7]ETN Mgmt tool'!$C$1:$J$65536,8,FALSE)</f>
        <v>0</v>
      </c>
      <c r="AC38" s="94">
        <f>VLOOKUP(B:B,'[7]ETN Mgmt tool'!$C$1:$G$65536,5,FALSE)</f>
        <v>39217.39</v>
      </c>
      <c r="AD38" s="87" t="s">
        <v>641</v>
      </c>
      <c r="AE38" s="93">
        <f>VLOOKUP(B38,'[8]COWD Accruals'!$A$10:$F$724,6,FALSE)</f>
        <v>39217.39</v>
      </c>
    </row>
    <row r="39" spans="1:31" ht="15" outlineLevel="1">
      <c r="A39" s="17">
        <v>10</v>
      </c>
      <c r="B39" s="39" t="s">
        <v>108</v>
      </c>
      <c r="C39" s="39" t="s">
        <v>109</v>
      </c>
      <c r="D39" s="124" t="s">
        <v>661</v>
      </c>
      <c r="E39" s="72">
        <v>6892.48</v>
      </c>
      <c r="F39" s="41">
        <v>0</v>
      </c>
      <c r="G39" s="37">
        <v>6892.48</v>
      </c>
      <c r="H39" s="64">
        <v>6892.48</v>
      </c>
      <c r="I39" s="68">
        <v>0</v>
      </c>
      <c r="J39" s="63"/>
      <c r="K39" s="68"/>
      <c r="L39" s="63"/>
      <c r="M39" s="63"/>
      <c r="N39" s="63"/>
      <c r="O39" s="63"/>
      <c r="P39" s="89" t="s">
        <v>2</v>
      </c>
      <c r="Q39" s="93">
        <f>VLOOKUP(B39,'[6]COWD Accruals'!$A$10:$F$724,6,FALSE)</f>
        <v>6892.48</v>
      </c>
      <c r="R39" s="93">
        <f t="shared" si="3"/>
        <v>0</v>
      </c>
      <c r="S39" s="64">
        <v>6892.48</v>
      </c>
      <c r="T39" s="68">
        <v>0</v>
      </c>
      <c r="U39" s="63"/>
      <c r="V39" s="68"/>
      <c r="W39" s="63"/>
      <c r="X39" s="63"/>
      <c r="Y39" s="63"/>
      <c r="Z39" s="63"/>
      <c r="AA39" s="93">
        <f>VLOOKUP(B:B,'[7]ETN Mgmt tool'!$C$1:$I$65536,7,FALSE)</f>
        <v>6892.48</v>
      </c>
      <c r="AB39" s="86">
        <f>VLOOKUP(B:B,'[7]ETN Mgmt tool'!$C$1:$J$65536,8,FALSE)</f>
        <v>0</v>
      </c>
      <c r="AC39" s="94">
        <f>VLOOKUP(B:B,'[7]ETN Mgmt tool'!$C$1:$G$65536,5,FALSE)</f>
        <v>6892.48</v>
      </c>
      <c r="AD39" s="87" t="s">
        <v>641</v>
      </c>
      <c r="AE39" s="93">
        <f>VLOOKUP(B39,'[8]COWD Accruals'!$A$10:$F$724,6,FALSE)</f>
        <v>6892.48</v>
      </c>
    </row>
    <row r="40" spans="1:31" ht="15" outlineLevel="1">
      <c r="A40" s="17">
        <v>10</v>
      </c>
      <c r="B40" s="39" t="s">
        <v>110</v>
      </c>
      <c r="C40" s="39" t="s">
        <v>111</v>
      </c>
      <c r="D40" s="124" t="s">
        <v>661</v>
      </c>
      <c r="E40" s="72">
        <v>27086.059999999998</v>
      </c>
      <c r="F40" s="41">
        <v>0</v>
      </c>
      <c r="G40" s="37">
        <v>27086.059999999998</v>
      </c>
      <c r="H40" s="64">
        <v>27086.059999999998</v>
      </c>
      <c r="I40" s="68">
        <v>0</v>
      </c>
      <c r="J40" s="63"/>
      <c r="K40" s="68"/>
      <c r="L40" s="63"/>
      <c r="M40" s="63"/>
      <c r="N40" s="63"/>
      <c r="O40" s="63"/>
      <c r="P40" s="89" t="s">
        <v>2</v>
      </c>
      <c r="Q40" s="93">
        <f>VLOOKUP(B40,'[6]COWD Accruals'!$A$10:$F$724,6,FALSE)</f>
        <v>27086.059999999998</v>
      </c>
      <c r="R40" s="93">
        <f t="shared" si="3"/>
        <v>0</v>
      </c>
      <c r="S40" s="64">
        <v>27086.059999999998</v>
      </c>
      <c r="T40" s="68">
        <v>0</v>
      </c>
      <c r="U40" s="63"/>
      <c r="V40" s="68"/>
      <c r="W40" s="63"/>
      <c r="X40" s="63"/>
      <c r="Y40" s="63"/>
      <c r="Z40" s="63"/>
      <c r="AA40" s="93">
        <f>VLOOKUP(B:B,'[7]ETN Mgmt tool'!$C$1:$I$65536,7,FALSE)</f>
        <v>27086.059999999998</v>
      </c>
      <c r="AB40" s="86">
        <f>VLOOKUP(B:B,'[7]ETN Mgmt tool'!$C$1:$J$65536,8,FALSE)</f>
        <v>0</v>
      </c>
      <c r="AC40" s="94">
        <f>VLOOKUP(B:B,'[7]ETN Mgmt tool'!$C$1:$G$65536,5,FALSE)</f>
        <v>27086.059999999998</v>
      </c>
      <c r="AD40" s="87" t="s">
        <v>641</v>
      </c>
      <c r="AE40" s="93">
        <f>VLOOKUP(B40,'[8]COWD Accruals'!$A$10:$F$724,6,FALSE)</f>
        <v>27086.059999999998</v>
      </c>
    </row>
    <row r="41" spans="1:31" ht="15" outlineLevel="1">
      <c r="A41" s="17">
        <v>10</v>
      </c>
      <c r="B41" s="39" t="s">
        <v>112</v>
      </c>
      <c r="C41" s="39" t="s">
        <v>113</v>
      </c>
      <c r="D41" s="124" t="s">
        <v>661</v>
      </c>
      <c r="E41" s="72">
        <v>4383</v>
      </c>
      <c r="F41" s="41">
        <v>0</v>
      </c>
      <c r="G41" s="37">
        <v>4383</v>
      </c>
      <c r="H41" s="64">
        <v>4383</v>
      </c>
      <c r="I41" s="68">
        <v>0</v>
      </c>
      <c r="J41" s="63"/>
      <c r="K41" s="68"/>
      <c r="L41" s="63"/>
      <c r="M41" s="63"/>
      <c r="N41" s="63"/>
      <c r="O41" s="63"/>
      <c r="P41" s="89" t="s">
        <v>2</v>
      </c>
      <c r="Q41" s="93">
        <f>VLOOKUP(B41,'[6]COWD Accruals'!$A$10:$F$724,6,FALSE)</f>
        <v>4383</v>
      </c>
      <c r="R41" s="93">
        <f t="shared" si="3"/>
        <v>0</v>
      </c>
      <c r="S41" s="64">
        <v>4383</v>
      </c>
      <c r="T41" s="68">
        <v>0</v>
      </c>
      <c r="U41" s="63"/>
      <c r="V41" s="68"/>
      <c r="W41" s="63"/>
      <c r="X41" s="63"/>
      <c r="Y41" s="63"/>
      <c r="Z41" s="63"/>
      <c r="AA41" s="93">
        <f>VLOOKUP(B:B,'[7]ETN Mgmt tool'!$C$1:$I$65536,7,FALSE)</f>
        <v>4383</v>
      </c>
      <c r="AB41" s="86">
        <f>VLOOKUP(B:B,'[7]ETN Mgmt tool'!$C$1:$J$65536,8,FALSE)</f>
        <v>0</v>
      </c>
      <c r="AC41" s="94">
        <f>VLOOKUP(B:B,'[7]ETN Mgmt tool'!$C$1:$G$65536,5,FALSE)</f>
        <v>4383</v>
      </c>
      <c r="AD41" s="87" t="s">
        <v>641</v>
      </c>
      <c r="AE41" s="93">
        <f>VLOOKUP(B41,'[8]COWD Accruals'!$A$10:$F$724,6,FALSE)</f>
        <v>4383</v>
      </c>
    </row>
    <row r="42" spans="1:31" ht="15" outlineLevel="1">
      <c r="A42" s="17">
        <v>10</v>
      </c>
      <c r="B42" s="39" t="s">
        <v>114</v>
      </c>
      <c r="C42" s="39" t="s">
        <v>115</v>
      </c>
      <c r="D42" s="124" t="s">
        <v>661</v>
      </c>
      <c r="E42" s="72">
        <v>9022.5999999999985</v>
      </c>
      <c r="F42" s="41">
        <v>0</v>
      </c>
      <c r="G42" s="37">
        <v>9022.5999999999985</v>
      </c>
      <c r="H42" s="64">
        <v>9022.5999999999985</v>
      </c>
      <c r="I42" s="68">
        <v>0</v>
      </c>
      <c r="J42" s="63"/>
      <c r="K42" s="68"/>
      <c r="L42" s="63"/>
      <c r="M42" s="63"/>
      <c r="N42" s="63"/>
      <c r="O42" s="63"/>
      <c r="P42" s="89" t="s">
        <v>2</v>
      </c>
      <c r="Q42" s="93">
        <f>VLOOKUP(B42,'[6]COWD Accruals'!$A$10:$F$724,6,FALSE)</f>
        <v>9022.5999999999985</v>
      </c>
      <c r="R42" s="93">
        <f t="shared" si="3"/>
        <v>0</v>
      </c>
      <c r="S42" s="64">
        <v>9022.5999999999985</v>
      </c>
      <c r="T42" s="68">
        <v>0</v>
      </c>
      <c r="U42" s="63"/>
      <c r="V42" s="68"/>
      <c r="W42" s="63"/>
      <c r="X42" s="63"/>
      <c r="Y42" s="63"/>
      <c r="Z42" s="63"/>
      <c r="AA42" s="93">
        <f>VLOOKUP(B:B,'[7]ETN Mgmt tool'!$C$1:$I$65536,7,FALSE)</f>
        <v>9022.5999999999985</v>
      </c>
      <c r="AB42" s="86">
        <f>VLOOKUP(B:B,'[7]ETN Mgmt tool'!$C$1:$J$65536,8,FALSE)</f>
        <v>0</v>
      </c>
      <c r="AC42" s="94">
        <f>VLOOKUP(B:B,'[7]ETN Mgmt tool'!$C$1:$G$65536,5,FALSE)</f>
        <v>9022.5999999999985</v>
      </c>
      <c r="AD42" s="87" t="s">
        <v>641</v>
      </c>
      <c r="AE42" s="93">
        <f>VLOOKUP(B42,'[8]COWD Accruals'!$A$10:$F$724,6,FALSE)</f>
        <v>9022.5999999999985</v>
      </c>
    </row>
    <row r="43" spans="1:31" ht="15" outlineLevel="1">
      <c r="A43" s="17">
        <v>10</v>
      </c>
      <c r="B43" s="39" t="s">
        <v>116</v>
      </c>
      <c r="C43" s="39" t="s">
        <v>117</v>
      </c>
      <c r="D43" s="124" t="s">
        <v>661</v>
      </c>
      <c r="E43" s="72">
        <v>97321.66</v>
      </c>
      <c r="F43" s="41">
        <v>0</v>
      </c>
      <c r="G43" s="37">
        <v>97321.66</v>
      </c>
      <c r="H43" s="64">
        <v>97321.66</v>
      </c>
      <c r="I43" s="68">
        <v>0</v>
      </c>
      <c r="J43" s="63"/>
      <c r="K43" s="68"/>
      <c r="L43" s="63"/>
      <c r="M43" s="63"/>
      <c r="N43" s="63"/>
      <c r="O43" s="63"/>
      <c r="P43" s="89" t="s">
        <v>2</v>
      </c>
      <c r="Q43" s="93">
        <f>VLOOKUP(B43,'[6]COWD Accruals'!$A$10:$F$724,6,FALSE)</f>
        <v>97321.66</v>
      </c>
      <c r="R43" s="93">
        <f t="shared" si="3"/>
        <v>0</v>
      </c>
      <c r="S43" s="64">
        <v>97321.66</v>
      </c>
      <c r="T43" s="68">
        <v>0</v>
      </c>
      <c r="U43" s="63"/>
      <c r="V43" s="68"/>
      <c r="W43" s="63"/>
      <c r="X43" s="63"/>
      <c r="Y43" s="63"/>
      <c r="Z43" s="63"/>
      <c r="AA43" s="93">
        <f>VLOOKUP(B:B,'[7]ETN Mgmt tool'!$C$1:$I$65536,7,FALSE)</f>
        <v>88143</v>
      </c>
      <c r="AB43" s="86">
        <f>VLOOKUP(B:B,'[7]ETN Mgmt tool'!$C$1:$J$65536,8,FALSE)</f>
        <v>7877</v>
      </c>
      <c r="AC43" s="94">
        <f>VLOOKUP(B:B,'[7]ETN Mgmt tool'!$C$1:$G$65536,5,FALSE)</f>
        <v>96020</v>
      </c>
      <c r="AD43" s="87" t="s">
        <v>641</v>
      </c>
      <c r="AE43" s="93">
        <f>VLOOKUP(B43,'[8]COWD Accruals'!$A$10:$F$724,6,FALSE)</f>
        <v>96020</v>
      </c>
    </row>
    <row r="44" spans="1:31" ht="15" outlineLevel="1">
      <c r="A44" s="17">
        <v>10</v>
      </c>
      <c r="B44" s="39" t="s">
        <v>118</v>
      </c>
      <c r="C44" s="39" t="s">
        <v>119</v>
      </c>
      <c r="D44" s="124" t="s">
        <v>661</v>
      </c>
      <c r="E44" s="72">
        <v>15614.35</v>
      </c>
      <c r="F44" s="41">
        <v>0</v>
      </c>
      <c r="G44" s="37">
        <v>15614.35</v>
      </c>
      <c r="H44" s="64">
        <v>15614.35</v>
      </c>
      <c r="I44" s="68">
        <v>0</v>
      </c>
      <c r="J44" s="63"/>
      <c r="K44" s="68"/>
      <c r="L44" s="63"/>
      <c r="M44" s="63"/>
      <c r="N44" s="63"/>
      <c r="O44" s="63"/>
      <c r="P44" s="89" t="s">
        <v>2</v>
      </c>
      <c r="Q44" s="93">
        <f>VLOOKUP(B44,'[6]COWD Accruals'!$A$10:$F$724,6,FALSE)</f>
        <v>15614.35</v>
      </c>
      <c r="R44" s="93">
        <f t="shared" si="3"/>
        <v>0</v>
      </c>
      <c r="S44" s="64">
        <v>15614.35</v>
      </c>
      <c r="T44" s="68">
        <v>0</v>
      </c>
      <c r="U44" s="63"/>
      <c r="V44" s="68"/>
      <c r="W44" s="63"/>
      <c r="X44" s="63"/>
      <c r="Y44" s="63"/>
      <c r="Z44" s="63"/>
      <c r="AA44" s="93">
        <f>VLOOKUP(B:B,'[7]ETN Mgmt tool'!$C$1:$I$65536,7,FALSE)</f>
        <v>15614</v>
      </c>
      <c r="AB44" s="86">
        <f>VLOOKUP(B:B,'[7]ETN Mgmt tool'!$C$1:$J$65536,8,FALSE)</f>
        <v>0</v>
      </c>
      <c r="AC44" s="94">
        <f>VLOOKUP(B:B,'[7]ETN Mgmt tool'!$C$1:$G$65536,5,FALSE)</f>
        <v>15614</v>
      </c>
      <c r="AD44" s="87" t="s">
        <v>641</v>
      </c>
      <c r="AE44" s="93">
        <f>VLOOKUP(B44,'[8]COWD Accruals'!$A$10:$F$724,6,FALSE)</f>
        <v>15614</v>
      </c>
    </row>
    <row r="45" spans="1:31" s="60" customFormat="1" hidden="1">
      <c r="B45" s="44" t="s">
        <v>120</v>
      </c>
      <c r="C45" s="44" t="s">
        <v>121</v>
      </c>
      <c r="D45" s="61"/>
      <c r="E45" s="76">
        <f>4765546.43-E54</f>
        <v>3502770.4299999997</v>
      </c>
      <c r="F45" s="45">
        <f>32000-F54</f>
        <v>0</v>
      </c>
      <c r="G45" s="45">
        <f>4797546.43-G54</f>
        <v>3502770.4299999997</v>
      </c>
      <c r="H45" s="74">
        <v>4797546.4300000006</v>
      </c>
      <c r="I45" s="75">
        <v>0</v>
      </c>
      <c r="J45" s="74"/>
      <c r="K45" s="75"/>
      <c r="L45" s="74"/>
      <c r="M45" s="74"/>
      <c r="N45" s="74"/>
      <c r="O45" s="74"/>
      <c r="P45" s="74"/>
      <c r="Q45" s="97">
        <f>SUM(Q26:Q44)</f>
        <v>4770822.74</v>
      </c>
      <c r="R45" s="97">
        <f>SUM(R26:R44)</f>
        <v>-1268052</v>
      </c>
      <c r="S45" s="74">
        <v>4797546.4300000006</v>
      </c>
      <c r="T45" s="75">
        <v>0</v>
      </c>
      <c r="U45" s="74"/>
      <c r="V45" s="75"/>
      <c r="W45" s="74"/>
      <c r="X45" s="74"/>
      <c r="Y45" s="74"/>
      <c r="Z45" s="74"/>
      <c r="AA45" s="97">
        <f>SUM(AA26:AA44)</f>
        <v>3493591.8000000007</v>
      </c>
      <c r="AB45" s="98">
        <f>SUM(AB26:AB44)</f>
        <v>7877</v>
      </c>
      <c r="AC45" s="99">
        <f>SUM(AC26:AC44)</f>
        <v>3501468.8000000007</v>
      </c>
      <c r="AD45" s="71"/>
      <c r="AE45" s="97">
        <f>SUM(AE26:AE44)</f>
        <v>3501468.8000000007</v>
      </c>
    </row>
    <row r="46" spans="1:31" ht="15" outlineLevel="1">
      <c r="A46" s="17">
        <v>10</v>
      </c>
      <c r="B46" s="39" t="s">
        <v>122</v>
      </c>
      <c r="C46" s="39" t="s">
        <v>123</v>
      </c>
      <c r="D46" s="124" t="s">
        <v>661</v>
      </c>
      <c r="E46" s="72">
        <v>704900.77</v>
      </c>
      <c r="F46" s="41">
        <v>0</v>
      </c>
      <c r="G46" s="37">
        <v>704900.77</v>
      </c>
      <c r="H46" s="64">
        <v>704900.77</v>
      </c>
      <c r="I46" s="68">
        <v>0</v>
      </c>
      <c r="J46" s="63"/>
      <c r="K46" s="68"/>
      <c r="L46" s="63"/>
      <c r="M46" s="63"/>
      <c r="N46" s="63"/>
      <c r="O46" s="63"/>
      <c r="P46" s="89" t="s">
        <v>2</v>
      </c>
      <c r="Q46" s="93">
        <f>VLOOKUP(B46,'[6]COWD Accruals'!$A$10:$F$724,6,FALSE)</f>
        <v>704900.77</v>
      </c>
      <c r="R46" s="93">
        <f t="shared" ref="R46:R52" si="4">G46-Q46</f>
        <v>0</v>
      </c>
      <c r="S46" s="64">
        <v>704900.77</v>
      </c>
      <c r="T46" s="68">
        <v>0</v>
      </c>
      <c r="U46" s="63"/>
      <c r="V46" s="68"/>
      <c r="W46" s="63"/>
      <c r="X46" s="63"/>
      <c r="Y46" s="63"/>
      <c r="Z46" s="63"/>
      <c r="AA46" s="93">
        <f>VLOOKUP(B:B,'[7]ETN Mgmt tool'!$C$1:$I$65536,7,FALSE)</f>
        <v>704900.77</v>
      </c>
      <c r="AB46" s="86">
        <f>VLOOKUP(B:B,'[7]ETN Mgmt tool'!$C$1:$J$65536,8,FALSE)</f>
        <v>0</v>
      </c>
      <c r="AC46" s="94">
        <f>VLOOKUP(B:B,'[7]ETN Mgmt tool'!$C$1:$G$65536,5,FALSE)</f>
        <v>704900.77</v>
      </c>
      <c r="AD46" s="87" t="s">
        <v>641</v>
      </c>
      <c r="AE46" s="93">
        <f>VLOOKUP(B46,'[8]COWD Accruals'!$A$10:$F$724,6,FALSE)</f>
        <v>704900.77</v>
      </c>
    </row>
    <row r="47" spans="1:31" ht="15" outlineLevel="1">
      <c r="A47" s="17">
        <v>10</v>
      </c>
      <c r="B47" s="39" t="s">
        <v>124</v>
      </c>
      <c r="C47" s="39" t="s">
        <v>125</v>
      </c>
      <c r="D47" s="124" t="s">
        <v>661</v>
      </c>
      <c r="E47" s="67">
        <v>556301</v>
      </c>
      <c r="F47" s="37">
        <v>0</v>
      </c>
      <c r="G47" s="37">
        <v>556301</v>
      </c>
      <c r="H47" s="64">
        <v>556301</v>
      </c>
      <c r="I47" s="68">
        <v>0</v>
      </c>
      <c r="J47" s="63"/>
      <c r="K47" s="68"/>
      <c r="L47" s="63"/>
      <c r="M47" s="63"/>
      <c r="N47" s="63"/>
      <c r="O47" s="63"/>
      <c r="P47" s="89" t="s">
        <v>2</v>
      </c>
      <c r="Q47" s="93">
        <f>VLOOKUP(B47,'[6]COWD Accruals'!$A$10:$F$724,6,FALSE)</f>
        <v>555821</v>
      </c>
      <c r="R47" s="93">
        <f t="shared" si="4"/>
        <v>480</v>
      </c>
      <c r="S47" s="64">
        <v>556301</v>
      </c>
      <c r="T47" s="68">
        <v>0</v>
      </c>
      <c r="U47" s="63"/>
      <c r="V47" s="68"/>
      <c r="W47" s="63"/>
      <c r="X47" s="63"/>
      <c r="Y47" s="63"/>
      <c r="Z47" s="63"/>
      <c r="AA47" s="93">
        <f>VLOOKUP(B:B,'[7]ETN Mgmt tool'!$C$1:$I$65536,7,FALSE)</f>
        <v>546036</v>
      </c>
      <c r="AB47" s="86">
        <f>VLOOKUP(B:B,'[7]ETN Mgmt tool'!$C$1:$J$65536,8,FALSE)</f>
        <v>0</v>
      </c>
      <c r="AC47" s="94">
        <f>VLOOKUP(B:B,'[7]ETN Mgmt tool'!$C$1:$G$65536,5,FALSE)</f>
        <v>546036</v>
      </c>
      <c r="AD47" s="87" t="s">
        <v>641</v>
      </c>
      <c r="AE47" s="93">
        <f>VLOOKUP(B47,'[8]COWD Accruals'!$A$10:$F$724,6,FALSE)</f>
        <v>542918</v>
      </c>
    </row>
    <row r="48" spans="1:31" ht="15" outlineLevel="1">
      <c r="A48" s="17">
        <v>10</v>
      </c>
      <c r="B48" s="39" t="s">
        <v>126</v>
      </c>
      <c r="C48" s="39" t="s">
        <v>127</v>
      </c>
      <c r="D48" s="124" t="s">
        <v>661</v>
      </c>
      <c r="E48" s="67">
        <v>1220836</v>
      </c>
      <c r="F48" s="37">
        <v>1077</v>
      </c>
      <c r="G48" s="37">
        <v>1221913</v>
      </c>
      <c r="H48" s="64">
        <v>1221913</v>
      </c>
      <c r="I48" s="68">
        <v>0</v>
      </c>
      <c r="J48" s="63"/>
      <c r="K48" s="68"/>
      <c r="L48" s="63"/>
      <c r="M48" s="63"/>
      <c r="N48" s="63"/>
      <c r="O48" s="63"/>
      <c r="P48" s="89" t="s">
        <v>2</v>
      </c>
      <c r="Q48" s="93">
        <f>VLOOKUP(B48,'[6]COWD Accruals'!$A$10:$F$724,6,FALSE)</f>
        <v>1221913</v>
      </c>
      <c r="R48" s="93">
        <f t="shared" si="4"/>
        <v>0</v>
      </c>
      <c r="S48" s="64">
        <v>1221913</v>
      </c>
      <c r="T48" s="68">
        <v>0</v>
      </c>
      <c r="U48" s="63"/>
      <c r="V48" s="68"/>
      <c r="W48" s="63"/>
      <c r="X48" s="63"/>
      <c r="Y48" s="63"/>
      <c r="Z48" s="63"/>
      <c r="AA48" s="93">
        <f>VLOOKUP(B:B,'[7]ETN Mgmt tool'!$C$1:$I$65536,7,FALSE)</f>
        <v>1174393</v>
      </c>
      <c r="AB48" s="86">
        <f>VLOOKUP(B:B,'[7]ETN Mgmt tool'!$C$1:$J$65536,8,FALSE)</f>
        <v>1000</v>
      </c>
      <c r="AC48" s="94">
        <f>VLOOKUP(B:B,'[7]ETN Mgmt tool'!$C$1:$G$65536,5,FALSE)</f>
        <v>1175393</v>
      </c>
      <c r="AD48" s="87" t="s">
        <v>641</v>
      </c>
      <c r="AE48" s="93">
        <f>VLOOKUP(B48,'[8]COWD Accruals'!$A$10:$F$724,6,FALSE)</f>
        <v>1187819</v>
      </c>
    </row>
    <row r="49" spans="1:31" ht="15" outlineLevel="1">
      <c r="A49" s="17">
        <v>10</v>
      </c>
      <c r="B49" s="39" t="s">
        <v>128</v>
      </c>
      <c r="C49" s="39" t="s">
        <v>129</v>
      </c>
      <c r="D49" s="124" t="s">
        <v>661</v>
      </c>
      <c r="E49" s="67">
        <v>181253</v>
      </c>
      <c r="F49" s="37">
        <v>0</v>
      </c>
      <c r="G49" s="37">
        <v>181253</v>
      </c>
      <c r="H49" s="64">
        <v>181253</v>
      </c>
      <c r="I49" s="68">
        <v>0</v>
      </c>
      <c r="J49" s="63"/>
      <c r="K49" s="68"/>
      <c r="L49" s="63"/>
      <c r="M49" s="63"/>
      <c r="N49" s="63"/>
      <c r="O49" s="63"/>
      <c r="P49" s="89" t="s">
        <v>2</v>
      </c>
      <c r="Q49" s="93">
        <f>VLOOKUP(B49,'[6]COWD Accruals'!$A$10:$F$724,6,FALSE)</f>
        <v>181253</v>
      </c>
      <c r="R49" s="93">
        <f t="shared" si="4"/>
        <v>0</v>
      </c>
      <c r="S49" s="64">
        <v>181253</v>
      </c>
      <c r="T49" s="68">
        <v>0</v>
      </c>
      <c r="U49" s="63"/>
      <c r="V49" s="68"/>
      <c r="W49" s="63"/>
      <c r="X49" s="63"/>
      <c r="Y49" s="63"/>
      <c r="Z49" s="63"/>
      <c r="AA49" s="93">
        <f>VLOOKUP(B:B,'[7]ETN Mgmt tool'!$C$1:$I$65536,7,FALSE)</f>
        <v>181253</v>
      </c>
      <c r="AB49" s="86">
        <f>VLOOKUP(B:B,'[7]ETN Mgmt tool'!$C$1:$J$65536,8,FALSE)</f>
        <v>0</v>
      </c>
      <c r="AC49" s="94">
        <f>VLOOKUP(B:B,'[7]ETN Mgmt tool'!$C$1:$G$65536,5,FALSE)</f>
        <v>181253</v>
      </c>
      <c r="AD49" s="87" t="s">
        <v>641</v>
      </c>
      <c r="AE49" s="93">
        <f>VLOOKUP(B49,'[8]COWD Accruals'!$A$10:$F$724,6,FALSE)</f>
        <v>181253</v>
      </c>
    </row>
    <row r="50" spans="1:31" ht="15" outlineLevel="1">
      <c r="A50" s="17">
        <v>10</v>
      </c>
      <c r="B50" s="39" t="s">
        <v>130</v>
      </c>
      <c r="C50" s="39" t="s">
        <v>131</v>
      </c>
      <c r="D50" s="124" t="s">
        <v>661</v>
      </c>
      <c r="E50" s="67">
        <v>85982</v>
      </c>
      <c r="F50" s="37">
        <v>0</v>
      </c>
      <c r="G50" s="37">
        <v>85982</v>
      </c>
      <c r="H50" s="64">
        <v>85982</v>
      </c>
      <c r="I50" s="68">
        <v>0</v>
      </c>
      <c r="J50" s="63"/>
      <c r="K50" s="68"/>
      <c r="L50" s="63"/>
      <c r="M50" s="63"/>
      <c r="N50" s="63"/>
      <c r="O50" s="63"/>
      <c r="P50" s="89" t="s">
        <v>2</v>
      </c>
      <c r="Q50" s="93">
        <f>VLOOKUP(B50,'[6]COWD Accruals'!$A$10:$F$724,6,FALSE)</f>
        <v>85982</v>
      </c>
      <c r="R50" s="93">
        <f t="shared" si="4"/>
        <v>0</v>
      </c>
      <c r="S50" s="64">
        <v>85982</v>
      </c>
      <c r="T50" s="68">
        <v>0</v>
      </c>
      <c r="U50" s="63"/>
      <c r="V50" s="68"/>
      <c r="W50" s="63"/>
      <c r="X50" s="63"/>
      <c r="Y50" s="63"/>
      <c r="Z50" s="63"/>
      <c r="AA50" s="93">
        <f>VLOOKUP(B:B,'[7]ETN Mgmt tool'!$C$1:$I$65536,7,FALSE)</f>
        <v>85982</v>
      </c>
      <c r="AB50" s="86">
        <f>VLOOKUP(B:B,'[7]ETN Mgmt tool'!$C$1:$J$65536,8,FALSE)</f>
        <v>0</v>
      </c>
      <c r="AC50" s="94">
        <f>VLOOKUP(B:B,'[7]ETN Mgmt tool'!$C$1:$G$65536,5,FALSE)</f>
        <v>85982</v>
      </c>
      <c r="AD50" s="87" t="s">
        <v>641</v>
      </c>
      <c r="AE50" s="93">
        <f>VLOOKUP(B50,'[8]COWD Accruals'!$A$10:$F$724,6,FALSE)</f>
        <v>85982</v>
      </c>
    </row>
    <row r="51" spans="1:31" ht="15" outlineLevel="1">
      <c r="A51" s="17">
        <v>10</v>
      </c>
      <c r="B51" s="39" t="s">
        <v>132</v>
      </c>
      <c r="C51" s="39" t="s">
        <v>133</v>
      </c>
      <c r="D51" s="124" t="s">
        <v>661</v>
      </c>
      <c r="E51" s="67">
        <v>10490</v>
      </c>
      <c r="F51" s="37">
        <v>0</v>
      </c>
      <c r="G51" s="37">
        <v>10490</v>
      </c>
      <c r="H51" s="64">
        <v>10490</v>
      </c>
      <c r="I51" s="68">
        <v>0</v>
      </c>
      <c r="J51" s="63"/>
      <c r="K51" s="68"/>
      <c r="L51" s="63"/>
      <c r="M51" s="63"/>
      <c r="N51" s="63"/>
      <c r="O51" s="63"/>
      <c r="P51" s="89" t="s">
        <v>2</v>
      </c>
      <c r="Q51" s="93">
        <f>VLOOKUP(B51,'[6]COWD Accruals'!$A$10:$F$724,6,FALSE)</f>
        <v>10490</v>
      </c>
      <c r="R51" s="93">
        <f t="shared" si="4"/>
        <v>0</v>
      </c>
      <c r="S51" s="64">
        <v>10490</v>
      </c>
      <c r="T51" s="68">
        <v>0</v>
      </c>
      <c r="U51" s="63"/>
      <c r="V51" s="68"/>
      <c r="W51" s="63"/>
      <c r="X51" s="63"/>
      <c r="Y51" s="63"/>
      <c r="Z51" s="63"/>
      <c r="AA51" s="93">
        <f>VLOOKUP(B:B,'[7]ETN Mgmt tool'!$C$1:$I$65536,7,FALSE)</f>
        <v>10490</v>
      </c>
      <c r="AB51" s="86">
        <f>VLOOKUP(B:B,'[7]ETN Mgmt tool'!$C$1:$J$65536,8,FALSE)</f>
        <v>0</v>
      </c>
      <c r="AC51" s="94">
        <f>VLOOKUP(B:B,'[7]ETN Mgmt tool'!$C$1:$G$65536,5,FALSE)</f>
        <v>10490</v>
      </c>
      <c r="AD51" s="87" t="s">
        <v>641</v>
      </c>
      <c r="AE51" s="93">
        <f>VLOOKUP(B51,'[8]COWD Accruals'!$A$10:$F$724,6,FALSE)</f>
        <v>10490</v>
      </c>
    </row>
    <row r="52" spans="1:31" ht="15" outlineLevel="1">
      <c r="A52" s="17">
        <v>10</v>
      </c>
      <c r="B52" s="39" t="s">
        <v>134</v>
      </c>
      <c r="C52" s="39" t="s">
        <v>135</v>
      </c>
      <c r="D52" s="124" t="s">
        <v>661</v>
      </c>
      <c r="E52" s="67">
        <v>152123</v>
      </c>
      <c r="F52" s="37">
        <v>0</v>
      </c>
      <c r="G52" s="37">
        <v>152123</v>
      </c>
      <c r="H52" s="64">
        <v>152123</v>
      </c>
      <c r="I52" s="68">
        <v>0</v>
      </c>
      <c r="J52" s="63"/>
      <c r="K52" s="68"/>
      <c r="L52" s="63"/>
      <c r="M52" s="63"/>
      <c r="N52" s="63"/>
      <c r="O52" s="63"/>
      <c r="P52" s="89" t="s">
        <v>2</v>
      </c>
      <c r="Q52" s="93">
        <f>VLOOKUP(B52,'[6]COWD Accruals'!$A$10:$F$724,6,FALSE)</f>
        <v>152123</v>
      </c>
      <c r="R52" s="93">
        <f t="shared" si="4"/>
        <v>0</v>
      </c>
      <c r="S52" s="64">
        <v>152123</v>
      </c>
      <c r="T52" s="68">
        <v>0</v>
      </c>
      <c r="U52" s="63"/>
      <c r="V52" s="68"/>
      <c r="W52" s="63"/>
      <c r="X52" s="63"/>
      <c r="Y52" s="63"/>
      <c r="Z52" s="63"/>
      <c r="AA52" s="93">
        <f>VLOOKUP(B:B,'[7]ETN Mgmt tool'!$C$1:$I$65536,7,FALSE)</f>
        <v>152123</v>
      </c>
      <c r="AB52" s="86">
        <f>VLOOKUP(B:B,'[7]ETN Mgmt tool'!$C$1:$J$65536,8,FALSE)</f>
        <v>0</v>
      </c>
      <c r="AC52" s="94">
        <f>VLOOKUP(B:B,'[7]ETN Mgmt tool'!$C$1:$G$65536,5,FALSE)</f>
        <v>152123</v>
      </c>
      <c r="AD52" s="87" t="s">
        <v>641</v>
      </c>
      <c r="AE52" s="93">
        <f>VLOOKUP(B52,'[8]COWD Accruals'!$A$10:$F$724,6,FALSE)</f>
        <v>152123</v>
      </c>
    </row>
    <row r="53" spans="1:31" s="60" customFormat="1" hidden="1">
      <c r="B53" s="44" t="s">
        <v>136</v>
      </c>
      <c r="C53" s="44" t="s">
        <v>137</v>
      </c>
      <c r="D53" s="61"/>
      <c r="E53" s="76">
        <v>2911885.77</v>
      </c>
      <c r="F53" s="45">
        <v>1077</v>
      </c>
      <c r="G53" s="45">
        <v>2912962.77</v>
      </c>
      <c r="H53" s="74">
        <v>2912962.77</v>
      </c>
      <c r="I53" s="75">
        <v>0</v>
      </c>
      <c r="J53" s="74"/>
      <c r="K53" s="75"/>
      <c r="L53" s="74"/>
      <c r="M53" s="74"/>
      <c r="N53" s="74"/>
      <c r="O53" s="74"/>
      <c r="P53" s="74"/>
      <c r="Q53" s="97">
        <f>SUM(Q46:Q52)</f>
        <v>2912482.77</v>
      </c>
      <c r="R53" s="97">
        <f>SUM(R46:R52)</f>
        <v>480</v>
      </c>
      <c r="S53" s="74">
        <v>2912962.77</v>
      </c>
      <c r="T53" s="75">
        <v>0</v>
      </c>
      <c r="U53" s="74"/>
      <c r="V53" s="75"/>
      <c r="W53" s="74"/>
      <c r="X53" s="74"/>
      <c r="Y53" s="74"/>
      <c r="Z53" s="74"/>
      <c r="AA53" s="97">
        <f>SUM(AA46:AA52)</f>
        <v>2855177.77</v>
      </c>
      <c r="AB53" s="98">
        <f>SUM(AB46:AB52)</f>
        <v>1000</v>
      </c>
      <c r="AC53" s="99">
        <f>SUM(AC46:AC52)</f>
        <v>2856177.77</v>
      </c>
      <c r="AD53" s="71"/>
      <c r="AE53" s="97">
        <f>SUM(AE46:AE52)</f>
        <v>2865485.77</v>
      </c>
    </row>
    <row r="54" spans="1:31" ht="15" outlineLevel="1">
      <c r="A54" s="17">
        <v>10</v>
      </c>
      <c r="B54" s="39" t="s">
        <v>655</v>
      </c>
      <c r="C54" s="39" t="s">
        <v>646</v>
      </c>
      <c r="D54" s="124" t="s">
        <v>661</v>
      </c>
      <c r="E54" s="72">
        <v>1262776</v>
      </c>
      <c r="F54" s="41">
        <v>32000</v>
      </c>
      <c r="G54" s="37">
        <f>SUM(E54:F54)</f>
        <v>1294776</v>
      </c>
      <c r="H54" s="64">
        <v>2820148</v>
      </c>
      <c r="I54" s="68">
        <v>0</v>
      </c>
      <c r="J54" s="63"/>
      <c r="K54" s="68"/>
      <c r="L54" s="63"/>
      <c r="M54" s="63"/>
      <c r="N54" s="63"/>
      <c r="O54" s="63"/>
      <c r="P54" s="89" t="s">
        <v>2</v>
      </c>
      <c r="Q54" s="93"/>
      <c r="R54" s="93">
        <f>G54-Q54</f>
        <v>1294776</v>
      </c>
      <c r="S54" s="64">
        <v>2820148</v>
      </c>
      <c r="T54" s="68">
        <v>0</v>
      </c>
      <c r="U54" s="63"/>
      <c r="V54" s="68"/>
      <c r="W54" s="63"/>
      <c r="X54" s="63"/>
      <c r="Y54" s="63"/>
      <c r="Z54" s="63"/>
      <c r="AA54" s="93"/>
      <c r="AB54" s="86"/>
      <c r="AC54" s="94"/>
      <c r="AD54" s="87" t="s">
        <v>641</v>
      </c>
      <c r="AE54" s="93"/>
    </row>
    <row r="55" spans="1:31" s="60" customFormat="1" hidden="1">
      <c r="B55" s="40" t="s">
        <v>138</v>
      </c>
      <c r="C55" s="40" t="s">
        <v>139</v>
      </c>
      <c r="D55" s="58"/>
      <c r="E55" s="73">
        <v>7677432.2000000011</v>
      </c>
      <c r="F55" s="43">
        <v>33077</v>
      </c>
      <c r="G55" s="43">
        <v>7710509.2000000011</v>
      </c>
      <c r="H55" s="74">
        <v>7710509.2000000011</v>
      </c>
      <c r="I55" s="75">
        <v>0</v>
      </c>
      <c r="J55" s="74"/>
      <c r="K55" s="75"/>
      <c r="L55" s="74"/>
      <c r="M55" s="74"/>
      <c r="N55" s="74"/>
      <c r="O55" s="74"/>
      <c r="P55" s="74"/>
      <c r="Q55" s="95">
        <f>SUM(Q45,Q53)</f>
        <v>7683305.5099999998</v>
      </c>
      <c r="R55" s="95">
        <f>SUM(R45,R53,R54)</f>
        <v>27204</v>
      </c>
      <c r="S55" s="74">
        <v>7710509.2000000011</v>
      </c>
      <c r="T55" s="75">
        <v>0</v>
      </c>
      <c r="U55" s="74"/>
      <c r="V55" s="75"/>
      <c r="W55" s="74"/>
      <c r="X55" s="74"/>
      <c r="Y55" s="74"/>
      <c r="Z55" s="74"/>
      <c r="AA55" s="95">
        <f>SUM(AA45,AA53)</f>
        <v>6348769.5700000003</v>
      </c>
      <c r="AB55" s="88">
        <f>SUM(AB45,AB53)</f>
        <v>8877</v>
      </c>
      <c r="AC55" s="96">
        <f>SUM(AC45,AC53)</f>
        <v>6357646.5700000003</v>
      </c>
      <c r="AD55" s="71"/>
      <c r="AE55" s="95">
        <f>SUM(AE45,AE53)</f>
        <v>6366954.5700000003</v>
      </c>
    </row>
    <row r="56" spans="1:31" ht="15" hidden="1" outlineLevel="1">
      <c r="A56" s="17">
        <v>9</v>
      </c>
      <c r="B56" s="39" t="s">
        <v>140</v>
      </c>
      <c r="C56" s="39" t="s">
        <v>141</v>
      </c>
      <c r="D56" s="124" t="s">
        <v>639</v>
      </c>
      <c r="E56" s="67">
        <v>31008630</v>
      </c>
      <c r="F56" s="37">
        <v>-6031705</v>
      </c>
      <c r="G56" s="37">
        <v>24976925</v>
      </c>
      <c r="H56" s="64">
        <v>24976925</v>
      </c>
      <c r="I56" s="68">
        <v>0</v>
      </c>
      <c r="J56" s="63"/>
      <c r="K56" s="68"/>
      <c r="L56" s="63"/>
      <c r="M56" s="63"/>
      <c r="N56" s="63"/>
      <c r="O56" s="63"/>
      <c r="P56" s="89" t="s">
        <v>2</v>
      </c>
      <c r="Q56" s="93">
        <f>VLOOKUP(B56,'[6]COWD Accruals'!$A$10:$F$724,6,FALSE)</f>
        <v>24976925</v>
      </c>
      <c r="R56" s="93">
        <f>G56-Q56</f>
        <v>0</v>
      </c>
      <c r="S56" s="64">
        <v>24976925</v>
      </c>
      <c r="T56" s="68">
        <v>0</v>
      </c>
      <c r="U56" s="63"/>
      <c r="V56" s="68"/>
      <c r="W56" s="63"/>
      <c r="X56" s="63"/>
      <c r="Y56" s="63"/>
      <c r="Z56" s="63"/>
      <c r="AA56" s="100">
        <f>VLOOKUP(B:B,'[7]ETN Mgmt tool'!$C$1:$I$65536,7,FALSE)</f>
        <v>30506755</v>
      </c>
      <c r="AB56" s="101">
        <f>VLOOKUP(B:B,'[7]ETN Mgmt tool'!$C$1:$J$65536,8,FALSE)</f>
        <v>1135716</v>
      </c>
      <c r="AC56" s="102">
        <f>VLOOKUP(B:B,'[7]ETN Mgmt tool'!$C$1:$G$65536,5,FALSE)</f>
        <v>31642471</v>
      </c>
      <c r="AD56" s="87" t="s">
        <v>639</v>
      </c>
      <c r="AE56" s="93">
        <f>VLOOKUP(B56,'[8]COWD Accruals'!$A$10:$F$724,6,FALSE)</f>
        <v>31500378</v>
      </c>
    </row>
    <row r="57" spans="1:31" ht="15" hidden="1" outlineLevel="1">
      <c r="A57" s="17">
        <v>9</v>
      </c>
      <c r="B57" s="39" t="s">
        <v>143</v>
      </c>
      <c r="C57" s="39" t="s">
        <v>144</v>
      </c>
      <c r="D57" s="124" t="s">
        <v>639</v>
      </c>
      <c r="E57" s="67">
        <v>1415000</v>
      </c>
      <c r="F57" s="37">
        <v>0</v>
      </c>
      <c r="G57" s="37">
        <v>1415000</v>
      </c>
      <c r="H57" s="64">
        <v>1415000</v>
      </c>
      <c r="I57" s="68">
        <v>0</v>
      </c>
      <c r="J57" s="63"/>
      <c r="K57" s="68"/>
      <c r="L57" s="63"/>
      <c r="M57" s="63"/>
      <c r="N57" s="63"/>
      <c r="O57" s="63"/>
      <c r="P57" s="89" t="s">
        <v>2</v>
      </c>
      <c r="Q57" s="93">
        <f>VLOOKUP(B57,'[6]COWD Accruals'!$A$10:$F$724,6,FALSE)</f>
        <v>1415000</v>
      </c>
      <c r="R57" s="93">
        <f>G57-Q57</f>
        <v>0</v>
      </c>
      <c r="S57" s="64">
        <v>1415000</v>
      </c>
      <c r="T57" s="68">
        <v>0</v>
      </c>
      <c r="U57" s="63"/>
      <c r="V57" s="68"/>
      <c r="W57" s="63"/>
      <c r="X57" s="63"/>
      <c r="Y57" s="63"/>
      <c r="Z57" s="63"/>
      <c r="AA57" s="100">
        <f>VLOOKUP(B:B,'[7]ETN Mgmt tool'!$C$1:$I$65536,7,FALSE)</f>
        <v>1415000</v>
      </c>
      <c r="AB57" s="101">
        <f>VLOOKUP(B:B,'[7]ETN Mgmt tool'!$C$1:$J$65536,8,FALSE)</f>
        <v>0</v>
      </c>
      <c r="AC57" s="102">
        <f>VLOOKUP(B:B,'[7]ETN Mgmt tool'!$C$1:$G$65536,5,FALSE)</f>
        <v>1415000</v>
      </c>
      <c r="AD57" s="87" t="s">
        <v>639</v>
      </c>
      <c r="AE57" s="93">
        <f>VLOOKUP(B57,'[8]COWD Accruals'!$A$10:$F$724,6,FALSE)</f>
        <v>1415000</v>
      </c>
    </row>
    <row r="58" spans="1:31" s="60" customFormat="1" hidden="1">
      <c r="B58" s="40" t="s">
        <v>145</v>
      </c>
      <c r="C58" s="40" t="s">
        <v>146</v>
      </c>
      <c r="D58" s="58"/>
      <c r="E58" s="73">
        <v>32423630</v>
      </c>
      <c r="F58" s="43">
        <v>-6031705</v>
      </c>
      <c r="G58" s="43">
        <v>26391925</v>
      </c>
      <c r="H58" s="74">
        <v>26391925</v>
      </c>
      <c r="I58" s="75">
        <v>0</v>
      </c>
      <c r="J58" s="74"/>
      <c r="K58" s="75"/>
      <c r="L58" s="74"/>
      <c r="M58" s="74"/>
      <c r="N58" s="74"/>
      <c r="O58" s="74"/>
      <c r="P58" s="74"/>
      <c r="Q58" s="95">
        <f>SUM(Q56:Q57)</f>
        <v>26391925</v>
      </c>
      <c r="R58" s="95">
        <f>SUM(R56:R57)</f>
        <v>0</v>
      </c>
      <c r="S58" s="74">
        <v>26391925</v>
      </c>
      <c r="T58" s="75">
        <v>0</v>
      </c>
      <c r="U58" s="74"/>
      <c r="V58" s="75"/>
      <c r="W58" s="74"/>
      <c r="X58" s="74"/>
      <c r="Y58" s="74"/>
      <c r="Z58" s="74"/>
      <c r="AA58" s="95">
        <f>SUM(AA56:AA57)</f>
        <v>31921755</v>
      </c>
      <c r="AB58" s="88">
        <f>SUM(AB56:AB57)</f>
        <v>1135716</v>
      </c>
      <c r="AC58" s="96">
        <f>SUM(AC56:AC57)</f>
        <v>33057471</v>
      </c>
      <c r="AD58" s="71"/>
      <c r="AE58" s="95">
        <f>SUM(AE56:AE57)</f>
        <v>32915378</v>
      </c>
    </row>
    <row r="59" spans="1:31" ht="15" hidden="1" outlineLevel="1">
      <c r="A59" s="17">
        <v>6</v>
      </c>
      <c r="B59" s="39" t="s">
        <v>147</v>
      </c>
      <c r="C59" s="39" t="s">
        <v>148</v>
      </c>
      <c r="D59" s="124" t="s">
        <v>662</v>
      </c>
      <c r="E59" s="67">
        <v>2655126</v>
      </c>
      <c r="F59" s="37">
        <v>47646</v>
      </c>
      <c r="G59" s="37">
        <v>2702772</v>
      </c>
      <c r="H59" s="64">
        <v>2702772</v>
      </c>
      <c r="I59" s="68">
        <v>0</v>
      </c>
      <c r="J59" s="63"/>
      <c r="K59" s="68"/>
      <c r="L59" s="63"/>
      <c r="M59" s="63"/>
      <c r="N59" s="63"/>
      <c r="O59" s="63"/>
      <c r="P59" s="89" t="s">
        <v>2</v>
      </c>
      <c r="Q59" s="93">
        <f>VLOOKUP(B59,'[6]COWD Accruals'!$A$10:$F$724,6,FALSE)</f>
        <v>2699831</v>
      </c>
      <c r="R59" s="93">
        <f>G59-Q59</f>
        <v>2941</v>
      </c>
      <c r="S59" s="64">
        <v>2702772</v>
      </c>
      <c r="T59" s="68">
        <v>0</v>
      </c>
      <c r="U59" s="63"/>
      <c r="V59" s="68"/>
      <c r="W59" s="63"/>
      <c r="X59" s="63"/>
      <c r="Y59" s="63"/>
      <c r="Z59" s="63"/>
      <c r="AA59" s="100">
        <f>VLOOKUP(B:B,'[7]ETN Mgmt tool'!$C$1:$I$65536,7,FALSE)</f>
        <v>2477049</v>
      </c>
      <c r="AB59" s="101">
        <f>VLOOKUP(B:B,'[7]ETN Mgmt tool'!$C$1:$J$65536,8,FALSE)</f>
        <v>1580</v>
      </c>
      <c r="AC59" s="102">
        <f>VLOOKUP(B:B,'[7]ETN Mgmt tool'!$C$1:$G$65536,5,FALSE)</f>
        <v>2478629</v>
      </c>
      <c r="AD59" s="87" t="s">
        <v>638</v>
      </c>
      <c r="AE59" s="93">
        <f>VLOOKUP(B59,'[8]COWD Accruals'!$A$10:$F$724,6,FALSE)</f>
        <v>2478049</v>
      </c>
    </row>
    <row r="60" spans="1:31" ht="15" hidden="1" outlineLevel="1">
      <c r="A60" s="17">
        <v>6</v>
      </c>
      <c r="B60" s="39" t="s">
        <v>149</v>
      </c>
      <c r="C60" s="39" t="s">
        <v>150</v>
      </c>
      <c r="D60" s="124" t="s">
        <v>662</v>
      </c>
      <c r="E60" s="67">
        <v>165589</v>
      </c>
      <c r="F60" s="37">
        <v>0</v>
      </c>
      <c r="G60" s="37">
        <v>165589</v>
      </c>
      <c r="H60" s="64">
        <v>165589</v>
      </c>
      <c r="I60" s="68">
        <v>0</v>
      </c>
      <c r="J60" s="63"/>
      <c r="K60" s="68"/>
      <c r="L60" s="63"/>
      <c r="M60" s="63"/>
      <c r="N60" s="63"/>
      <c r="O60" s="63"/>
      <c r="P60" s="89" t="s">
        <v>2</v>
      </c>
      <c r="Q60" s="93">
        <f>VLOOKUP(B60,'[6]COWD Accruals'!$A$10:$F$724,6,FALSE)</f>
        <v>165589</v>
      </c>
      <c r="R60" s="93">
        <f>G60-Q60</f>
        <v>0</v>
      </c>
      <c r="S60" s="64">
        <v>165589</v>
      </c>
      <c r="T60" s="68">
        <v>0</v>
      </c>
      <c r="U60" s="63"/>
      <c r="V60" s="68"/>
      <c r="W60" s="63"/>
      <c r="X60" s="63"/>
      <c r="Y60" s="63"/>
      <c r="Z60" s="63"/>
      <c r="AA60" s="100">
        <f>VLOOKUP(B:B,'[7]ETN Mgmt tool'!$C$1:$I$65536,7,FALSE)</f>
        <v>165589</v>
      </c>
      <c r="AB60" s="101">
        <f>VLOOKUP(B:B,'[7]ETN Mgmt tool'!$C$1:$J$65536,8,FALSE)</f>
        <v>0</v>
      </c>
      <c r="AC60" s="102">
        <f>VLOOKUP(B:B,'[7]ETN Mgmt tool'!$C$1:$G$65536,5,FALSE)</f>
        <v>165589</v>
      </c>
      <c r="AD60" s="87" t="s">
        <v>638</v>
      </c>
      <c r="AE60" s="93">
        <f>VLOOKUP(B60,'[8]COWD Accruals'!$A$10:$F$724,6,FALSE)</f>
        <v>165589</v>
      </c>
    </row>
    <row r="61" spans="1:31" ht="15" hidden="1" outlineLevel="1">
      <c r="A61" s="17">
        <v>6</v>
      </c>
      <c r="B61" s="39" t="s">
        <v>151</v>
      </c>
      <c r="C61" s="39" t="s">
        <v>152</v>
      </c>
      <c r="D61" s="124" t="s">
        <v>662</v>
      </c>
      <c r="E61" s="67">
        <v>9916</v>
      </c>
      <c r="F61" s="37">
        <v>0</v>
      </c>
      <c r="G61" s="37">
        <v>9916</v>
      </c>
      <c r="H61" s="64">
        <v>9916</v>
      </c>
      <c r="I61" s="68">
        <v>0</v>
      </c>
      <c r="J61" s="63"/>
      <c r="K61" s="68"/>
      <c r="L61" s="63"/>
      <c r="M61" s="63"/>
      <c r="N61" s="63"/>
      <c r="O61" s="63"/>
      <c r="P61" s="89" t="s">
        <v>2</v>
      </c>
      <c r="Q61" s="93">
        <f>VLOOKUP(B61,'[6]COWD Accruals'!$A$10:$F$724,6,FALSE)</f>
        <v>9916</v>
      </c>
      <c r="R61" s="93">
        <f>G61-Q61</f>
        <v>0</v>
      </c>
      <c r="S61" s="64">
        <v>9916</v>
      </c>
      <c r="T61" s="68">
        <v>0</v>
      </c>
      <c r="U61" s="63"/>
      <c r="V61" s="68"/>
      <c r="W61" s="63"/>
      <c r="X61" s="63"/>
      <c r="Y61" s="63"/>
      <c r="Z61" s="63"/>
      <c r="AA61" s="100">
        <f>VLOOKUP(B:B,'[7]ETN Mgmt tool'!$C$1:$I$65536,7,FALSE)</f>
        <v>9916</v>
      </c>
      <c r="AB61" s="101">
        <f>VLOOKUP(B:B,'[7]ETN Mgmt tool'!$C$1:$J$65536,8,FALSE)</f>
        <v>0</v>
      </c>
      <c r="AC61" s="102">
        <f>VLOOKUP(B:B,'[7]ETN Mgmt tool'!$C$1:$G$65536,5,FALSE)</f>
        <v>9916</v>
      </c>
      <c r="AD61" s="87" t="s">
        <v>638</v>
      </c>
      <c r="AE61" s="93">
        <f>VLOOKUP(B61,'[8]COWD Accruals'!$A$10:$F$724,6,FALSE)</f>
        <v>9916</v>
      </c>
    </row>
    <row r="62" spans="1:31" s="60" customFormat="1" hidden="1">
      <c r="B62" s="40" t="s">
        <v>153</v>
      </c>
      <c r="C62" s="40" t="s">
        <v>154</v>
      </c>
      <c r="D62" s="58"/>
      <c r="E62" s="73">
        <v>2830631</v>
      </c>
      <c r="F62" s="43">
        <v>47646</v>
      </c>
      <c r="G62" s="43">
        <v>2878277</v>
      </c>
      <c r="H62" s="74">
        <v>2878277</v>
      </c>
      <c r="I62" s="75">
        <v>0</v>
      </c>
      <c r="J62" s="74"/>
      <c r="K62" s="75"/>
      <c r="L62" s="74"/>
      <c r="M62" s="74"/>
      <c r="N62" s="74"/>
      <c r="O62" s="74"/>
      <c r="P62" s="74"/>
      <c r="Q62" s="95">
        <f>SUM(Q59:Q61)</f>
        <v>2875336</v>
      </c>
      <c r="R62" s="95">
        <f>SUM(R59:R61)</f>
        <v>2941</v>
      </c>
      <c r="S62" s="74">
        <v>2878277</v>
      </c>
      <c r="T62" s="75">
        <v>0</v>
      </c>
      <c r="U62" s="74"/>
      <c r="V62" s="75"/>
      <c r="W62" s="74"/>
      <c r="X62" s="74"/>
      <c r="Y62" s="74"/>
      <c r="Z62" s="74"/>
      <c r="AA62" s="95">
        <f>SUM(AA59:AA61)</f>
        <v>2652554</v>
      </c>
      <c r="AB62" s="88">
        <f>SUM(AB59:AB61)</f>
        <v>1580</v>
      </c>
      <c r="AC62" s="96">
        <f>SUM(AC59:AC61)</f>
        <v>2654134</v>
      </c>
      <c r="AD62" s="71"/>
      <c r="AE62" s="95">
        <f>SUM(AE59:AE61)</f>
        <v>2653554</v>
      </c>
    </row>
    <row r="63" spans="1:31" ht="15" hidden="1" outlineLevel="1">
      <c r="A63" s="17">
        <v>6</v>
      </c>
      <c r="B63" s="39" t="s">
        <v>155</v>
      </c>
      <c r="C63" s="39" t="s">
        <v>156</v>
      </c>
      <c r="D63" s="124" t="s">
        <v>657</v>
      </c>
      <c r="E63" s="67">
        <v>11202403</v>
      </c>
      <c r="F63" s="37">
        <v>99862.5</v>
      </c>
      <c r="G63" s="37">
        <v>11302265.5</v>
      </c>
      <c r="H63" s="64">
        <v>11302265.5</v>
      </c>
      <c r="I63" s="68">
        <v>0</v>
      </c>
      <c r="J63" s="63"/>
      <c r="K63" s="68"/>
      <c r="L63" s="63"/>
      <c r="M63" s="63"/>
      <c r="N63" s="63"/>
      <c r="O63" s="63"/>
      <c r="P63" s="89" t="s">
        <v>2</v>
      </c>
      <c r="Q63" s="93">
        <f>VLOOKUP(B63,'[6]COWD Accruals'!$A$10:$F$724,6,FALSE)</f>
        <v>11246736.210000001</v>
      </c>
      <c r="R63" s="93">
        <f>G63-Q63</f>
        <v>55529.289999999106</v>
      </c>
      <c r="S63" s="64">
        <v>11302265.5</v>
      </c>
      <c r="T63" s="68">
        <v>0</v>
      </c>
      <c r="U63" s="63"/>
      <c r="V63" s="68"/>
      <c r="W63" s="63"/>
      <c r="X63" s="63"/>
      <c r="Y63" s="63"/>
      <c r="Z63" s="63"/>
      <c r="AA63" s="100">
        <f>VLOOKUP(B:B,'[7]ETN Mgmt tool'!$C$1:$I$65536,7,FALSE)</f>
        <v>10496833</v>
      </c>
      <c r="AB63" s="101">
        <f>VLOOKUP(B:B,'[7]ETN Mgmt tool'!$C$1:$J$65536,8,FALSE)</f>
        <v>76961</v>
      </c>
      <c r="AC63" s="102">
        <f>VLOOKUP(B:B,'[7]ETN Mgmt tool'!$C$1:$G$65536,5,FALSE)</f>
        <v>10573794</v>
      </c>
      <c r="AD63" s="87" t="s">
        <v>2</v>
      </c>
      <c r="AE63" s="93">
        <f>VLOOKUP(B63,'[8]COWD Accruals'!$A$10:$F$724,6,FALSE)</f>
        <v>10591386.17</v>
      </c>
    </row>
    <row r="64" spans="1:31" ht="15" hidden="1" outlineLevel="1">
      <c r="A64" s="17">
        <v>6</v>
      </c>
      <c r="B64" s="39" t="s">
        <v>157</v>
      </c>
      <c r="C64" s="39" t="s">
        <v>158</v>
      </c>
      <c r="D64" s="124" t="s">
        <v>657</v>
      </c>
      <c r="E64" s="67">
        <v>113000</v>
      </c>
      <c r="F64" s="37">
        <v>0</v>
      </c>
      <c r="G64" s="37">
        <v>113000</v>
      </c>
      <c r="H64" s="64">
        <v>113000</v>
      </c>
      <c r="I64" s="68">
        <v>0</v>
      </c>
      <c r="J64" s="63"/>
      <c r="K64" s="68"/>
      <c r="L64" s="63"/>
      <c r="M64" s="63"/>
      <c r="N64" s="63"/>
      <c r="O64" s="63"/>
      <c r="P64" s="89" t="s">
        <v>2</v>
      </c>
      <c r="Q64" s="93">
        <f>VLOOKUP(B64,'[6]COWD Accruals'!$A$10:$F$724,6,FALSE)</f>
        <v>113000</v>
      </c>
      <c r="R64" s="93">
        <f>G64-Q64</f>
        <v>0</v>
      </c>
      <c r="S64" s="64">
        <v>113000</v>
      </c>
      <c r="T64" s="68">
        <v>0</v>
      </c>
      <c r="U64" s="63"/>
      <c r="V64" s="68"/>
      <c r="W64" s="63"/>
      <c r="X64" s="63"/>
      <c r="Y64" s="63"/>
      <c r="Z64" s="63"/>
      <c r="AA64" s="100">
        <f>VLOOKUP(B:B,'[7]ETN Mgmt tool'!$C$1:$I$65536,7,FALSE)</f>
        <v>113000</v>
      </c>
      <c r="AB64" s="101">
        <f>VLOOKUP(B:B,'[7]ETN Mgmt tool'!$C$1:$J$65536,8,FALSE)</f>
        <v>0</v>
      </c>
      <c r="AC64" s="102">
        <f>VLOOKUP(B:B,'[7]ETN Mgmt tool'!$C$1:$G$65536,5,FALSE)</f>
        <v>113000</v>
      </c>
      <c r="AD64" s="87" t="s">
        <v>2</v>
      </c>
      <c r="AE64" s="93">
        <f>VLOOKUP(B64,'[8]COWD Accruals'!$A$10:$F$724,6,FALSE)</f>
        <v>113000</v>
      </c>
    </row>
    <row r="65" spans="1:31" ht="15" hidden="1" outlineLevel="1">
      <c r="A65" s="17">
        <v>6</v>
      </c>
      <c r="B65" s="39" t="s">
        <v>159</v>
      </c>
      <c r="C65" s="39" t="s">
        <v>160</v>
      </c>
      <c r="D65" s="124" t="s">
        <v>657</v>
      </c>
      <c r="E65" s="67">
        <v>92381</v>
      </c>
      <c r="F65" s="37">
        <v>0</v>
      </c>
      <c r="G65" s="37">
        <v>92381</v>
      </c>
      <c r="H65" s="64">
        <v>92381</v>
      </c>
      <c r="I65" s="68">
        <v>0</v>
      </c>
      <c r="J65" s="63"/>
      <c r="K65" s="68"/>
      <c r="L65" s="63"/>
      <c r="M65" s="63"/>
      <c r="N65" s="63"/>
      <c r="O65" s="63"/>
      <c r="P65" s="89" t="s">
        <v>2</v>
      </c>
      <c r="Q65" s="93">
        <f>VLOOKUP(B65,'[6]COWD Accruals'!$A$10:$F$724,6,FALSE)</f>
        <v>92381</v>
      </c>
      <c r="R65" s="93">
        <f>G65-Q65</f>
        <v>0</v>
      </c>
      <c r="S65" s="64">
        <v>92381</v>
      </c>
      <c r="T65" s="68">
        <v>0</v>
      </c>
      <c r="U65" s="63"/>
      <c r="V65" s="68"/>
      <c r="W65" s="63"/>
      <c r="X65" s="63"/>
      <c r="Y65" s="63"/>
      <c r="Z65" s="63"/>
      <c r="AA65" s="100">
        <f>VLOOKUP(B:B,'[7]ETN Mgmt tool'!$C$1:$I$65536,7,FALSE)</f>
        <v>92381</v>
      </c>
      <c r="AB65" s="101">
        <f>VLOOKUP(B:B,'[7]ETN Mgmt tool'!$C$1:$J$65536,8,FALSE)</f>
        <v>0</v>
      </c>
      <c r="AC65" s="102">
        <f>VLOOKUP(B:B,'[7]ETN Mgmt tool'!$C$1:$G$65536,5,FALSE)</f>
        <v>92381</v>
      </c>
      <c r="AD65" s="87" t="s">
        <v>2</v>
      </c>
      <c r="AE65" s="93">
        <f>VLOOKUP(B65,'[8]COWD Accruals'!$A$10:$F$724,6,FALSE)</f>
        <v>92381</v>
      </c>
    </row>
    <row r="66" spans="1:31" ht="15" hidden="1" outlineLevel="1">
      <c r="A66" s="17">
        <v>6</v>
      </c>
      <c r="B66" s="39" t="s">
        <v>161</v>
      </c>
      <c r="C66" s="39" t="s">
        <v>162</v>
      </c>
      <c r="D66" s="124" t="s">
        <v>657</v>
      </c>
      <c r="E66" s="67">
        <v>81176.989999999991</v>
      </c>
      <c r="F66" s="37">
        <v>0</v>
      </c>
      <c r="G66" s="37">
        <v>81176.989999999991</v>
      </c>
      <c r="H66" s="64">
        <v>81176.989999999991</v>
      </c>
      <c r="I66" s="68">
        <v>0</v>
      </c>
      <c r="J66" s="63"/>
      <c r="K66" s="68"/>
      <c r="L66" s="63"/>
      <c r="M66" s="63"/>
      <c r="N66" s="63"/>
      <c r="O66" s="63"/>
      <c r="P66" s="89" t="s">
        <v>2</v>
      </c>
      <c r="Q66" s="93">
        <f>VLOOKUP(B66,'[6]COWD Accruals'!$A$10:$F$724,6,FALSE)</f>
        <v>81176.989999999991</v>
      </c>
      <c r="R66" s="93">
        <f>G66-Q66</f>
        <v>0</v>
      </c>
      <c r="S66" s="64">
        <v>81176.989999999991</v>
      </c>
      <c r="T66" s="68">
        <v>0</v>
      </c>
      <c r="U66" s="63"/>
      <c r="V66" s="68"/>
      <c r="W66" s="63"/>
      <c r="X66" s="63"/>
      <c r="Y66" s="63"/>
      <c r="Z66" s="63"/>
      <c r="AA66" s="100">
        <f>VLOOKUP(B:B,'[7]ETN Mgmt tool'!$C$1:$I$65536,7,FALSE)</f>
        <v>81176.989999999991</v>
      </c>
      <c r="AB66" s="101">
        <f>VLOOKUP(B:B,'[7]ETN Mgmt tool'!$C$1:$J$65536,8,FALSE)</f>
        <v>0</v>
      </c>
      <c r="AC66" s="102">
        <f>VLOOKUP(B:B,'[7]ETN Mgmt tool'!$C$1:$G$65536,5,FALSE)</f>
        <v>81176.989999999991</v>
      </c>
      <c r="AD66" s="87" t="s">
        <v>2</v>
      </c>
      <c r="AE66" s="93">
        <f>VLOOKUP(B66,'[8]COWD Accruals'!$A$10:$F$724,6,FALSE)</f>
        <v>81176.989999999991</v>
      </c>
    </row>
    <row r="67" spans="1:31" s="60" customFormat="1" hidden="1">
      <c r="B67" s="46" t="s">
        <v>163</v>
      </c>
      <c r="C67" s="46" t="s">
        <v>164</v>
      </c>
      <c r="D67" s="61"/>
      <c r="E67" s="77">
        <v>11488960.99</v>
      </c>
      <c r="F67" s="47">
        <v>99862.5</v>
      </c>
      <c r="G67" s="47">
        <v>11588823.49</v>
      </c>
      <c r="H67" s="74">
        <v>11588823.49</v>
      </c>
      <c r="I67" s="75">
        <v>0</v>
      </c>
      <c r="J67" s="74"/>
      <c r="K67" s="75"/>
      <c r="L67" s="74"/>
      <c r="M67" s="74"/>
      <c r="N67" s="74"/>
      <c r="O67" s="74"/>
      <c r="P67" s="74"/>
      <c r="Q67" s="97">
        <f>SUM(Q63:Q66)</f>
        <v>11533294.200000001</v>
      </c>
      <c r="R67" s="97">
        <f>SUM(R63:R66)</f>
        <v>55529.289999999106</v>
      </c>
      <c r="S67" s="74">
        <v>11588823.49</v>
      </c>
      <c r="T67" s="75">
        <v>0</v>
      </c>
      <c r="U67" s="74"/>
      <c r="V67" s="75"/>
      <c r="W67" s="74"/>
      <c r="X67" s="74"/>
      <c r="Y67" s="74"/>
      <c r="Z67" s="74"/>
      <c r="AA67" s="97">
        <f>SUM(AA63:AA66)</f>
        <v>10783390.99</v>
      </c>
      <c r="AB67" s="98">
        <f>SUM(AB63:AB66)</f>
        <v>76961</v>
      </c>
      <c r="AC67" s="99">
        <f>SUM(AC63:AC66)</f>
        <v>10860351.99</v>
      </c>
      <c r="AD67" s="71"/>
      <c r="AE67" s="97">
        <f>SUM(AE63:AE66)</f>
        <v>10877944.16</v>
      </c>
    </row>
    <row r="68" spans="1:31" ht="15" hidden="1" outlineLevel="1">
      <c r="A68" s="17">
        <v>6</v>
      </c>
      <c r="B68" s="39" t="s">
        <v>165</v>
      </c>
      <c r="C68" s="39" t="s">
        <v>166</v>
      </c>
      <c r="D68" s="124" t="s">
        <v>657</v>
      </c>
      <c r="E68" s="67">
        <v>3474398</v>
      </c>
      <c r="F68" s="37">
        <v>42500</v>
      </c>
      <c r="G68" s="37">
        <v>3516898</v>
      </c>
      <c r="H68" s="64">
        <v>3516898</v>
      </c>
      <c r="I68" s="68">
        <v>0</v>
      </c>
      <c r="J68" s="63"/>
      <c r="K68" s="68"/>
      <c r="L68" s="63"/>
      <c r="M68" s="63"/>
      <c r="N68" s="63"/>
      <c r="O68" s="63"/>
      <c r="P68" s="89" t="s">
        <v>2</v>
      </c>
      <c r="Q68" s="93">
        <f>VLOOKUP(B68,'[6]COWD Accruals'!$A$10:$F$724,6,FALSE)</f>
        <v>3435453</v>
      </c>
      <c r="R68" s="93">
        <f>G68-Q68</f>
        <v>81445</v>
      </c>
      <c r="S68" s="64">
        <v>3516898</v>
      </c>
      <c r="T68" s="68">
        <v>0</v>
      </c>
      <c r="U68" s="63"/>
      <c r="V68" s="68"/>
      <c r="W68" s="63"/>
      <c r="X68" s="63"/>
      <c r="Y68" s="63"/>
      <c r="Z68" s="63"/>
      <c r="AA68" s="100">
        <f>VLOOKUP(B:B,'[7]ETN Mgmt tool'!$C$1:$I$65536,7,FALSE)</f>
        <v>2316166</v>
      </c>
      <c r="AB68" s="101">
        <f>VLOOKUP(B:B,'[7]ETN Mgmt tool'!$C$1:$J$65536,8,FALSE)</f>
        <v>74171</v>
      </c>
      <c r="AC68" s="102">
        <f>VLOOKUP(B:B,'[7]ETN Mgmt tool'!$C$1:$G$65536,5,FALSE)</f>
        <v>2390337</v>
      </c>
      <c r="AD68" s="87" t="s">
        <v>2</v>
      </c>
      <c r="AE68" s="93">
        <f>VLOOKUP(B68,'[8]COWD Accruals'!$A$10:$F$724,6,FALSE)</f>
        <v>2467459</v>
      </c>
    </row>
    <row r="69" spans="1:31" s="60" customFormat="1" hidden="1">
      <c r="B69" s="46" t="s">
        <v>167</v>
      </c>
      <c r="C69" s="46" t="s">
        <v>168</v>
      </c>
      <c r="D69" s="61"/>
      <c r="E69" s="77">
        <v>3474398</v>
      </c>
      <c r="F69" s="47">
        <v>42500</v>
      </c>
      <c r="G69" s="47">
        <v>3516898</v>
      </c>
      <c r="H69" s="74">
        <v>3516898</v>
      </c>
      <c r="I69" s="75">
        <v>0</v>
      </c>
      <c r="J69" s="74"/>
      <c r="K69" s="75"/>
      <c r="L69" s="74"/>
      <c r="M69" s="74"/>
      <c r="N69" s="74"/>
      <c r="O69" s="74"/>
      <c r="P69" s="74"/>
      <c r="Q69" s="97">
        <f>SUM(Q68)</f>
        <v>3435453</v>
      </c>
      <c r="R69" s="97">
        <f>SUM(R68)</f>
        <v>81445</v>
      </c>
      <c r="S69" s="74">
        <v>3516898</v>
      </c>
      <c r="T69" s="75">
        <v>0</v>
      </c>
      <c r="U69" s="74"/>
      <c r="V69" s="75"/>
      <c r="W69" s="74"/>
      <c r="X69" s="74"/>
      <c r="Y69" s="74"/>
      <c r="Z69" s="74"/>
      <c r="AA69" s="97">
        <f>SUM(AA68)</f>
        <v>2316166</v>
      </c>
      <c r="AB69" s="98">
        <f>SUM(AB68)</f>
        <v>74171</v>
      </c>
      <c r="AC69" s="99">
        <f>SUM(AC68)</f>
        <v>2390337</v>
      </c>
      <c r="AD69" s="71"/>
      <c r="AE69" s="97">
        <f>SUM(AE68)</f>
        <v>2467459</v>
      </c>
    </row>
    <row r="70" spans="1:31" s="60" customFormat="1" hidden="1">
      <c r="B70" s="40" t="s">
        <v>169</v>
      </c>
      <c r="C70" s="40" t="s">
        <v>170</v>
      </c>
      <c r="D70" s="58"/>
      <c r="E70" s="73">
        <v>14963358.99</v>
      </c>
      <c r="F70" s="43">
        <v>142362.5</v>
      </c>
      <c r="G70" s="43">
        <v>15105721.49</v>
      </c>
      <c r="H70" s="74">
        <v>15105721.49</v>
      </c>
      <c r="I70" s="75">
        <v>0</v>
      </c>
      <c r="J70" s="74"/>
      <c r="K70" s="75"/>
      <c r="L70" s="74"/>
      <c r="M70" s="74"/>
      <c r="N70" s="74"/>
      <c r="O70" s="74"/>
      <c r="P70" s="74"/>
      <c r="Q70" s="95">
        <f>SUM(Q67,Q69)</f>
        <v>14968747.200000001</v>
      </c>
      <c r="R70" s="95">
        <f>SUM(R67,R69)</f>
        <v>136974.28999999911</v>
      </c>
      <c r="S70" s="74">
        <v>15105721.49</v>
      </c>
      <c r="T70" s="75">
        <v>0</v>
      </c>
      <c r="U70" s="74"/>
      <c r="V70" s="75"/>
      <c r="W70" s="74"/>
      <c r="X70" s="74"/>
      <c r="Y70" s="74"/>
      <c r="Z70" s="74"/>
      <c r="AA70" s="95">
        <f>SUM(AA67,AA69)</f>
        <v>13099556.99</v>
      </c>
      <c r="AB70" s="88">
        <f>SUM(AB67,AB69)</f>
        <v>151132</v>
      </c>
      <c r="AC70" s="96">
        <f>SUM(AC67,AC69)</f>
        <v>13250688.99</v>
      </c>
      <c r="AD70" s="71"/>
      <c r="AE70" s="95">
        <f>SUM(AE67,AE69)</f>
        <v>13345403.16</v>
      </c>
    </row>
    <row r="71" spans="1:31" ht="15" hidden="1" outlineLevel="1">
      <c r="A71" s="17">
        <v>4</v>
      </c>
      <c r="B71" s="39" t="s">
        <v>171</v>
      </c>
      <c r="C71" s="39" t="s">
        <v>172</v>
      </c>
      <c r="D71" s="124" t="s">
        <v>8</v>
      </c>
      <c r="E71" s="67">
        <v>20521</v>
      </c>
      <c r="F71" s="37">
        <v>0</v>
      </c>
      <c r="G71" s="37">
        <v>20521</v>
      </c>
      <c r="H71" s="64">
        <v>20521</v>
      </c>
      <c r="I71" s="68">
        <v>0</v>
      </c>
      <c r="J71" s="63"/>
      <c r="K71" s="68"/>
      <c r="L71" s="63"/>
      <c r="M71" s="63"/>
      <c r="N71" s="63"/>
      <c r="O71" s="63"/>
      <c r="P71" s="89" t="s">
        <v>2</v>
      </c>
      <c r="Q71" s="93">
        <f>VLOOKUP(B71,'[6]COWD Accruals'!$A$10:$F$724,6,FALSE)</f>
        <v>20521</v>
      </c>
      <c r="R71" s="93">
        <f>G71-Q71</f>
        <v>0</v>
      </c>
      <c r="S71" s="64">
        <v>20521</v>
      </c>
      <c r="T71" s="68">
        <v>0</v>
      </c>
      <c r="U71" s="63"/>
      <c r="V71" s="68"/>
      <c r="W71" s="63"/>
      <c r="X71" s="63"/>
      <c r="Y71" s="63"/>
      <c r="Z71" s="63"/>
      <c r="AA71" s="100">
        <f>VLOOKUP(B:B,'[7]ETN Mgmt tool'!$C$1:$I$65536,7,FALSE)</f>
        <v>20521</v>
      </c>
      <c r="AB71" s="101">
        <f>VLOOKUP(B:B,'[7]ETN Mgmt tool'!$C$1:$J$65536,8,FALSE)</f>
        <v>0.45999999999912689</v>
      </c>
      <c r="AC71" s="102">
        <f>VLOOKUP(B:B,'[7]ETN Mgmt tool'!$C$1:$G$65536,5,FALSE)</f>
        <v>20521.46</v>
      </c>
      <c r="AD71" s="87" t="s">
        <v>641</v>
      </c>
      <c r="AE71" s="93">
        <f>VLOOKUP(B71,'[8]COWD Accruals'!$A$10:$F$724,6,FALSE)</f>
        <v>20521</v>
      </c>
    </row>
    <row r="72" spans="1:31" s="60" customFormat="1" hidden="1">
      <c r="B72" s="40" t="s">
        <v>173</v>
      </c>
      <c r="C72" s="40" t="s">
        <v>174</v>
      </c>
      <c r="D72" s="58"/>
      <c r="E72" s="73">
        <v>20521</v>
      </c>
      <c r="F72" s="43">
        <v>0</v>
      </c>
      <c r="G72" s="43">
        <v>20521</v>
      </c>
      <c r="H72" s="74">
        <v>20521</v>
      </c>
      <c r="I72" s="75">
        <v>0</v>
      </c>
      <c r="J72" s="74"/>
      <c r="K72" s="75"/>
      <c r="L72" s="74"/>
      <c r="M72" s="74"/>
      <c r="N72" s="74"/>
      <c r="O72" s="74"/>
      <c r="P72" s="74"/>
      <c r="Q72" s="97">
        <f>SUM(Q71)</f>
        <v>20521</v>
      </c>
      <c r="R72" s="97">
        <f>SUM(R71)</f>
        <v>0</v>
      </c>
      <c r="S72" s="74">
        <v>20521</v>
      </c>
      <c r="T72" s="75">
        <v>0</v>
      </c>
      <c r="U72" s="74"/>
      <c r="V72" s="75"/>
      <c r="W72" s="74"/>
      <c r="X72" s="74"/>
      <c r="Y72" s="74"/>
      <c r="Z72" s="74"/>
      <c r="AA72" s="97">
        <f>SUM(AA71)</f>
        <v>20521</v>
      </c>
      <c r="AB72" s="98">
        <f>SUM(AB71)</f>
        <v>0.45999999999912689</v>
      </c>
      <c r="AC72" s="99">
        <f>SUM(AC71)</f>
        <v>20521.46</v>
      </c>
      <c r="AD72" s="71"/>
      <c r="AE72" s="97">
        <f>SUM(AE71)</f>
        <v>20521</v>
      </c>
    </row>
    <row r="73" spans="1:31" ht="15" hidden="1" outlineLevel="1">
      <c r="A73" s="17">
        <v>9</v>
      </c>
      <c r="B73" s="39" t="s">
        <v>175</v>
      </c>
      <c r="C73" s="39" t="s">
        <v>176</v>
      </c>
      <c r="D73" s="124" t="s">
        <v>639</v>
      </c>
      <c r="E73" s="67">
        <v>268643</v>
      </c>
      <c r="F73" s="37">
        <v>0</v>
      </c>
      <c r="G73" s="37">
        <v>268643</v>
      </c>
      <c r="H73" s="64">
        <v>268643</v>
      </c>
      <c r="I73" s="68">
        <v>0</v>
      </c>
      <c r="J73" s="63"/>
      <c r="K73" s="68"/>
      <c r="L73" s="63"/>
      <c r="M73" s="63"/>
      <c r="N73" s="63"/>
      <c r="O73" s="63"/>
      <c r="P73" s="89" t="s">
        <v>2</v>
      </c>
      <c r="Q73" s="93">
        <f>VLOOKUP(B73,'[6]COWD Accruals'!$A$10:$F$724,6,FALSE)</f>
        <v>268643</v>
      </c>
      <c r="R73" s="93">
        <f>G73-Q73</f>
        <v>0</v>
      </c>
      <c r="S73" s="64">
        <v>268643</v>
      </c>
      <c r="T73" s="68">
        <v>0</v>
      </c>
      <c r="U73" s="63"/>
      <c r="V73" s="68"/>
      <c r="W73" s="63"/>
      <c r="X73" s="63"/>
      <c r="Y73" s="63"/>
      <c r="Z73" s="63"/>
      <c r="AA73" s="100">
        <f>VLOOKUP(B:B,'[7]ETN Mgmt tool'!$C$1:$I$65536,7,FALSE)</f>
        <v>268643</v>
      </c>
      <c r="AB73" s="101">
        <f>VLOOKUP(B:B,'[7]ETN Mgmt tool'!$C$1:$J$65536,8,FALSE)</f>
        <v>-0.23999999999068677</v>
      </c>
      <c r="AC73" s="102">
        <f>VLOOKUP(B:B,'[7]ETN Mgmt tool'!$C$1:$G$65536,5,FALSE)</f>
        <v>268642.76</v>
      </c>
      <c r="AD73" s="87" t="s">
        <v>641</v>
      </c>
      <c r="AE73" s="93">
        <f>VLOOKUP(B73,'[8]COWD Accruals'!$A$10:$F$724,6,FALSE)</f>
        <v>268643</v>
      </c>
    </row>
    <row r="74" spans="1:31" ht="15" hidden="1" outlineLevel="1">
      <c r="A74" s="17">
        <v>9</v>
      </c>
      <c r="B74" s="39" t="s">
        <v>177</v>
      </c>
      <c r="C74" s="39" t="s">
        <v>178</v>
      </c>
      <c r="D74" s="124" t="s">
        <v>639</v>
      </c>
      <c r="E74" s="67">
        <v>29383</v>
      </c>
      <c r="F74" s="37">
        <v>0</v>
      </c>
      <c r="G74" s="37">
        <v>29383</v>
      </c>
      <c r="H74" s="64">
        <v>29383</v>
      </c>
      <c r="I74" s="68">
        <v>0</v>
      </c>
      <c r="J74" s="63"/>
      <c r="K74" s="68"/>
      <c r="L74" s="63"/>
      <c r="M74" s="63"/>
      <c r="N74" s="63"/>
      <c r="O74" s="63"/>
      <c r="P74" s="89" t="s">
        <v>2</v>
      </c>
      <c r="Q74" s="93">
        <f>VLOOKUP(B74,'[6]COWD Accruals'!$A$10:$F$724,6,FALSE)</f>
        <v>29383</v>
      </c>
      <c r="R74" s="93">
        <f>G74-Q74</f>
        <v>0</v>
      </c>
      <c r="S74" s="64">
        <v>29383</v>
      </c>
      <c r="T74" s="68">
        <v>0</v>
      </c>
      <c r="U74" s="63"/>
      <c r="V74" s="68"/>
      <c r="W74" s="63"/>
      <c r="X74" s="63"/>
      <c r="Y74" s="63"/>
      <c r="Z74" s="63"/>
      <c r="AA74" s="100">
        <f>VLOOKUP(B:B,'[7]ETN Mgmt tool'!$C$1:$I$65536,7,FALSE)</f>
        <v>29383</v>
      </c>
      <c r="AB74" s="101">
        <f>VLOOKUP(B:B,'[7]ETN Mgmt tool'!$C$1:$J$65536,8,FALSE)</f>
        <v>-9.9999999983992893E-3</v>
      </c>
      <c r="AC74" s="102">
        <f>VLOOKUP(B:B,'[7]ETN Mgmt tool'!$C$1:$G$65536,5,FALSE)</f>
        <v>29382.99</v>
      </c>
      <c r="AD74" s="87" t="s">
        <v>641</v>
      </c>
      <c r="AE74" s="93">
        <f>VLOOKUP(B74,'[8]COWD Accruals'!$A$10:$F$724,6,FALSE)</f>
        <v>29383</v>
      </c>
    </row>
    <row r="75" spans="1:31" s="60" customFormat="1" hidden="1">
      <c r="B75" s="40" t="s">
        <v>179</v>
      </c>
      <c r="C75" s="40" t="s">
        <v>180</v>
      </c>
      <c r="D75" s="58"/>
      <c r="E75" s="73">
        <v>298026</v>
      </c>
      <c r="F75" s="43">
        <v>0</v>
      </c>
      <c r="G75" s="43">
        <v>298026</v>
      </c>
      <c r="H75" s="74">
        <v>298026</v>
      </c>
      <c r="I75" s="75">
        <v>0</v>
      </c>
      <c r="J75" s="74"/>
      <c r="K75" s="75"/>
      <c r="L75" s="74"/>
      <c r="M75" s="74"/>
      <c r="N75" s="74"/>
      <c r="O75" s="74"/>
      <c r="P75" s="74"/>
      <c r="Q75" s="97">
        <f>SUM(Q73:Q74)</f>
        <v>298026</v>
      </c>
      <c r="R75" s="97">
        <f>SUM(R73:R74)</f>
        <v>0</v>
      </c>
      <c r="S75" s="74">
        <v>298026</v>
      </c>
      <c r="T75" s="75">
        <v>0</v>
      </c>
      <c r="U75" s="74"/>
      <c r="V75" s="75"/>
      <c r="W75" s="74"/>
      <c r="X75" s="74"/>
      <c r="Y75" s="74"/>
      <c r="Z75" s="74"/>
      <c r="AA75" s="97">
        <f>SUM(AA73:AA74)</f>
        <v>298026</v>
      </c>
      <c r="AB75" s="98">
        <f>SUM(AB73:AB74)</f>
        <v>-0.24999999998908606</v>
      </c>
      <c r="AC75" s="99">
        <f>SUM(AC73:AC74)</f>
        <v>298025.75</v>
      </c>
      <c r="AD75" s="71"/>
      <c r="AE75" s="97">
        <f>SUM(AE73:AE74)</f>
        <v>298026</v>
      </c>
    </row>
    <row r="76" spans="1:31" ht="15" hidden="1" outlineLevel="1">
      <c r="A76" s="17">
        <v>6</v>
      </c>
      <c r="B76" s="39" t="s">
        <v>181</v>
      </c>
      <c r="C76" s="39" t="s">
        <v>182</v>
      </c>
      <c r="D76" s="124" t="s">
        <v>662</v>
      </c>
      <c r="E76" s="67">
        <v>217378.35000000009</v>
      </c>
      <c r="F76" s="37">
        <v>0</v>
      </c>
      <c r="G76" s="37">
        <v>217378.35000000009</v>
      </c>
      <c r="H76" s="64">
        <v>217378.35000000009</v>
      </c>
      <c r="I76" s="68">
        <v>0</v>
      </c>
      <c r="J76" s="63"/>
      <c r="K76" s="68"/>
      <c r="L76" s="63"/>
      <c r="M76" s="63"/>
      <c r="N76" s="63"/>
      <c r="O76" s="63"/>
      <c r="P76" s="89" t="s">
        <v>2</v>
      </c>
      <c r="Q76" s="93">
        <f>VLOOKUP(B76,'[6]COWD Accruals'!$A$10:$F$724,6,FALSE)</f>
        <v>217378.35000000009</v>
      </c>
      <c r="R76" s="93">
        <f>G76-Q76</f>
        <v>0</v>
      </c>
      <c r="S76" s="64">
        <v>217378.35000000009</v>
      </c>
      <c r="T76" s="68">
        <v>0</v>
      </c>
      <c r="U76" s="63"/>
      <c r="V76" s="68"/>
      <c r="W76" s="63"/>
      <c r="X76" s="63"/>
      <c r="Y76" s="63"/>
      <c r="Z76" s="63"/>
      <c r="AA76" s="100">
        <f>VLOOKUP(B:B,'[7]ETN Mgmt tool'!$C$1:$I$65536,7,FALSE)</f>
        <v>217378.35000000009</v>
      </c>
      <c r="AB76" s="101">
        <f>VLOOKUP(B:B,'[7]ETN Mgmt tool'!$C$1:$J$65536,8,FALSE)</f>
        <v>0</v>
      </c>
      <c r="AC76" s="102">
        <f>VLOOKUP(B:B,'[7]ETN Mgmt tool'!$C$1:$G$65536,5,FALSE)</f>
        <v>217378.35000000009</v>
      </c>
      <c r="AD76" s="87" t="s">
        <v>641</v>
      </c>
      <c r="AE76" s="93">
        <f>VLOOKUP(B76,'[8]COWD Accruals'!$A$10:$F$724,6,FALSE)</f>
        <v>217378.35000000009</v>
      </c>
    </row>
    <row r="77" spans="1:31" ht="15" hidden="1" outlineLevel="1">
      <c r="A77" s="17">
        <v>6</v>
      </c>
      <c r="B77" s="39" t="s">
        <v>183</v>
      </c>
      <c r="C77" s="39" t="s">
        <v>184</v>
      </c>
      <c r="D77" s="124" t="s">
        <v>662</v>
      </c>
      <c r="E77" s="67">
        <v>114517.49</v>
      </c>
      <c r="F77" s="37">
        <v>0</v>
      </c>
      <c r="G77" s="37">
        <v>114517.49</v>
      </c>
      <c r="H77" s="64">
        <v>114517.49</v>
      </c>
      <c r="I77" s="68">
        <v>0</v>
      </c>
      <c r="J77" s="63"/>
      <c r="K77" s="68"/>
      <c r="L77" s="63"/>
      <c r="M77" s="63"/>
      <c r="N77" s="63"/>
      <c r="O77" s="63"/>
      <c r="P77" s="89" t="s">
        <v>2</v>
      </c>
      <c r="Q77" s="93">
        <f>VLOOKUP(B77,'[6]COWD Accruals'!$A$10:$F$724,6,FALSE)</f>
        <v>114517.49</v>
      </c>
      <c r="R77" s="93">
        <f>G77-Q77</f>
        <v>0</v>
      </c>
      <c r="S77" s="64">
        <v>114517.49</v>
      </c>
      <c r="T77" s="68">
        <v>0</v>
      </c>
      <c r="U77" s="63"/>
      <c r="V77" s="68"/>
      <c r="W77" s="63"/>
      <c r="X77" s="63"/>
      <c r="Y77" s="63"/>
      <c r="Z77" s="63"/>
      <c r="AA77" s="100">
        <f>VLOOKUP(B:B,'[7]ETN Mgmt tool'!$C$1:$I$65536,7,FALSE)</f>
        <v>114517.48999999999</v>
      </c>
      <c r="AB77" s="101">
        <f>VLOOKUP(B:B,'[7]ETN Mgmt tool'!$C$1:$J$65536,8,FALSE)</f>
        <v>0.36000000010244548</v>
      </c>
      <c r="AC77" s="102">
        <f>VLOOKUP(B:B,'[7]ETN Mgmt tool'!$C$1:$G$65536,5,FALSE)</f>
        <v>114517.85000000009</v>
      </c>
      <c r="AD77" s="87" t="s">
        <v>641</v>
      </c>
      <c r="AE77" s="93">
        <f>VLOOKUP(B77,'[8]COWD Accruals'!$A$10:$F$724,6,FALSE)</f>
        <v>114517.85000000009</v>
      </c>
    </row>
    <row r="78" spans="1:31" ht="15" hidden="1" outlineLevel="1">
      <c r="A78" s="17">
        <v>6</v>
      </c>
      <c r="B78" s="39" t="s">
        <v>185</v>
      </c>
      <c r="C78" s="39" t="s">
        <v>186</v>
      </c>
      <c r="D78" s="124" t="s">
        <v>662</v>
      </c>
      <c r="E78" s="67">
        <v>1863792</v>
      </c>
      <c r="F78" s="37">
        <v>100000</v>
      </c>
      <c r="G78" s="37">
        <v>1963792</v>
      </c>
      <c r="H78" s="64">
        <v>1963792</v>
      </c>
      <c r="I78" s="68">
        <v>0</v>
      </c>
      <c r="J78" s="63"/>
      <c r="K78" s="68"/>
      <c r="L78" s="63"/>
      <c r="M78" s="63"/>
      <c r="N78" s="63"/>
      <c r="O78" s="63"/>
      <c r="P78" s="89" t="s">
        <v>2</v>
      </c>
      <c r="Q78" s="93">
        <f>VLOOKUP(B78,'[6]COWD Accruals'!$A$10:$F$724,6,FALSE)</f>
        <v>1932892.01</v>
      </c>
      <c r="R78" s="93">
        <f>G78-Q78</f>
        <v>30899.989999999991</v>
      </c>
      <c r="S78" s="64">
        <v>1963792</v>
      </c>
      <c r="T78" s="68">
        <v>0</v>
      </c>
      <c r="U78" s="63"/>
      <c r="V78" s="68"/>
      <c r="W78" s="63"/>
      <c r="X78" s="63"/>
      <c r="Y78" s="63"/>
      <c r="Z78" s="63"/>
      <c r="AA78" s="100">
        <f>VLOOKUP(B:B,'[7]ETN Mgmt tool'!$C$1:$I$65536,7,FALSE)</f>
        <v>1339928.2699999998</v>
      </c>
      <c r="AB78" s="101">
        <f>VLOOKUP(B:B,'[7]ETN Mgmt tool'!$C$1:$J$65536,8,FALSE)</f>
        <v>19026</v>
      </c>
      <c r="AC78" s="102">
        <f>VLOOKUP(B:B,'[7]ETN Mgmt tool'!$C$1:$G$65536,5,FALSE)</f>
        <v>1358954.2699999998</v>
      </c>
      <c r="AD78" s="87" t="s">
        <v>641</v>
      </c>
      <c r="AE78" s="93">
        <f>VLOOKUP(B78,'[8]COWD Accruals'!$A$10:$F$724,6,FALSE)</f>
        <v>1352544</v>
      </c>
    </row>
    <row r="79" spans="1:31" ht="15" hidden="1" outlineLevel="1">
      <c r="A79" s="17">
        <v>6</v>
      </c>
      <c r="B79" s="39" t="s">
        <v>187</v>
      </c>
      <c r="C79" s="39" t="s">
        <v>188</v>
      </c>
      <c r="D79" s="124" t="s">
        <v>662</v>
      </c>
      <c r="E79" s="67">
        <v>214954.25</v>
      </c>
      <c r="F79" s="37">
        <v>0</v>
      </c>
      <c r="G79" s="37">
        <v>214954.25</v>
      </c>
      <c r="H79" s="64">
        <v>214954.25</v>
      </c>
      <c r="I79" s="68">
        <v>0</v>
      </c>
      <c r="J79" s="63"/>
      <c r="K79" s="68"/>
      <c r="L79" s="63"/>
      <c r="M79" s="63"/>
      <c r="N79" s="63"/>
      <c r="O79" s="63"/>
      <c r="P79" s="89" t="s">
        <v>2</v>
      </c>
      <c r="Q79" s="93">
        <f>VLOOKUP(B79,'[6]COWD Accruals'!$A$10:$F$724,6,FALSE)</f>
        <v>214954.25</v>
      </c>
      <c r="R79" s="93">
        <f>G79-Q79</f>
        <v>0</v>
      </c>
      <c r="S79" s="64">
        <v>214954.25</v>
      </c>
      <c r="T79" s="68">
        <v>0</v>
      </c>
      <c r="U79" s="63"/>
      <c r="V79" s="68"/>
      <c r="W79" s="63"/>
      <c r="X79" s="63"/>
      <c r="Y79" s="63"/>
      <c r="Z79" s="63"/>
      <c r="AA79" s="100">
        <f>VLOOKUP(B:B,'[7]ETN Mgmt tool'!$C$1:$I$65536,7,FALSE)</f>
        <v>214954.25</v>
      </c>
      <c r="AB79" s="101">
        <f>VLOOKUP(B:B,'[7]ETN Mgmt tool'!$C$1:$J$65536,8,FALSE)</f>
        <v>0</v>
      </c>
      <c r="AC79" s="102">
        <f>VLOOKUP(B:B,'[7]ETN Mgmt tool'!$C$1:$G$65536,5,FALSE)</f>
        <v>214954.25</v>
      </c>
      <c r="AD79" s="87" t="s">
        <v>641</v>
      </c>
      <c r="AE79" s="93">
        <f>VLOOKUP(B79,'[8]COWD Accruals'!$A$10:$F$724,6,FALSE)</f>
        <v>214954.25</v>
      </c>
    </row>
    <row r="80" spans="1:31" ht="15" hidden="1" outlineLevel="1">
      <c r="A80" s="17">
        <v>6</v>
      </c>
      <c r="B80" s="39" t="s">
        <v>189</v>
      </c>
      <c r="C80" s="39" t="s">
        <v>190</v>
      </c>
      <c r="D80" s="124" t="s">
        <v>662</v>
      </c>
      <c r="E80" s="67">
        <v>9219.1699999999837</v>
      </c>
      <c r="F80" s="37">
        <v>0</v>
      </c>
      <c r="G80" s="37">
        <v>9219.1699999999837</v>
      </c>
      <c r="H80" s="64">
        <v>9219.1699999999837</v>
      </c>
      <c r="I80" s="68">
        <v>0</v>
      </c>
      <c r="J80" s="63"/>
      <c r="K80" s="68"/>
      <c r="L80" s="63"/>
      <c r="M80" s="63"/>
      <c r="N80" s="63"/>
      <c r="O80" s="63"/>
      <c r="P80" s="89" t="s">
        <v>2</v>
      </c>
      <c r="Q80" s="93">
        <f>VLOOKUP(B80,'[6]COWD Accruals'!$A$10:$F$724,6,FALSE)</f>
        <v>9219.1699999999837</v>
      </c>
      <c r="R80" s="93">
        <f>G80-Q80</f>
        <v>0</v>
      </c>
      <c r="S80" s="64">
        <v>9219.1699999999837</v>
      </c>
      <c r="T80" s="68">
        <v>0</v>
      </c>
      <c r="U80" s="63"/>
      <c r="V80" s="68"/>
      <c r="W80" s="63"/>
      <c r="X80" s="63"/>
      <c r="Y80" s="63"/>
      <c r="Z80" s="63"/>
      <c r="AA80" s="100">
        <f>VLOOKUP(B:B,'[7]ETN Mgmt tool'!$C$1:$I$65536,7,FALSE)</f>
        <v>9219.1699999999837</v>
      </c>
      <c r="AB80" s="101">
        <f>VLOOKUP(B:B,'[7]ETN Mgmt tool'!$C$1:$J$65536,8,FALSE)</f>
        <v>0</v>
      </c>
      <c r="AC80" s="102">
        <f>VLOOKUP(B:B,'[7]ETN Mgmt tool'!$C$1:$G$65536,5,FALSE)</f>
        <v>9219.1699999999837</v>
      </c>
      <c r="AD80" s="87" t="s">
        <v>641</v>
      </c>
      <c r="AE80" s="93">
        <f>VLOOKUP(B80,'[8]COWD Accruals'!$A$10:$F$724,6,FALSE)</f>
        <v>9219.1699999999837</v>
      </c>
    </row>
    <row r="81" spans="1:31" s="60" customFormat="1" hidden="1">
      <c r="B81" s="40" t="s">
        <v>191</v>
      </c>
      <c r="C81" s="40" t="s">
        <v>192</v>
      </c>
      <c r="D81" s="58"/>
      <c r="E81" s="73">
        <v>2419861.6599999997</v>
      </c>
      <c r="F81" s="43">
        <v>100000</v>
      </c>
      <c r="G81" s="43">
        <v>2519861.6599999997</v>
      </c>
      <c r="H81" s="74">
        <v>2519861.6599999997</v>
      </c>
      <c r="I81" s="75">
        <v>0</v>
      </c>
      <c r="J81" s="74"/>
      <c r="K81" s="75"/>
      <c r="L81" s="74"/>
      <c r="M81" s="74"/>
      <c r="N81" s="74"/>
      <c r="O81" s="74"/>
      <c r="P81" s="74"/>
      <c r="Q81" s="95">
        <f>SUM(Q76:Q80)</f>
        <v>2488961.27</v>
      </c>
      <c r="R81" s="95">
        <f>SUM(R76:R80)</f>
        <v>30899.989999999991</v>
      </c>
      <c r="S81" s="74">
        <v>2519861.6599999997</v>
      </c>
      <c r="T81" s="75">
        <v>0</v>
      </c>
      <c r="U81" s="74"/>
      <c r="V81" s="75"/>
      <c r="W81" s="74"/>
      <c r="X81" s="74"/>
      <c r="Y81" s="74"/>
      <c r="Z81" s="74"/>
      <c r="AA81" s="95">
        <f>SUM(AA76:AA80)</f>
        <v>1895997.5299999998</v>
      </c>
      <c r="AB81" s="88">
        <f>SUM(AB76:AB80)</f>
        <v>19026.360000000102</v>
      </c>
      <c r="AC81" s="96">
        <f>SUM(AC76:AC80)</f>
        <v>1915023.89</v>
      </c>
      <c r="AD81" s="71"/>
      <c r="AE81" s="95">
        <f>SUM(AE76:AE80)</f>
        <v>1908613.62</v>
      </c>
    </row>
    <row r="82" spans="1:31" ht="15" hidden="1" outlineLevel="1">
      <c r="A82" s="17">
        <v>6</v>
      </c>
      <c r="B82" s="39" t="s">
        <v>193</v>
      </c>
      <c r="C82" s="39" t="s">
        <v>194</v>
      </c>
      <c r="D82" s="124" t="s">
        <v>662</v>
      </c>
      <c r="E82" s="67">
        <v>25843</v>
      </c>
      <c r="F82" s="37">
        <v>0</v>
      </c>
      <c r="G82" s="37">
        <v>25843</v>
      </c>
      <c r="H82" s="64">
        <v>25843</v>
      </c>
      <c r="I82" s="68">
        <v>0</v>
      </c>
      <c r="J82" s="63"/>
      <c r="K82" s="68"/>
      <c r="L82" s="63"/>
      <c r="M82" s="63"/>
      <c r="N82" s="63"/>
      <c r="O82" s="63"/>
      <c r="P82" s="89" t="s">
        <v>2</v>
      </c>
      <c r="Q82" s="93">
        <f>VLOOKUP(B82,'[6]COWD Accruals'!$A$10:$F$724,6,FALSE)</f>
        <v>25843</v>
      </c>
      <c r="R82" s="93">
        <f t="shared" ref="R82:R91" si="5">G82-Q82</f>
        <v>0</v>
      </c>
      <c r="S82" s="64">
        <v>25843</v>
      </c>
      <c r="T82" s="68">
        <v>0</v>
      </c>
      <c r="U82" s="63"/>
      <c r="V82" s="68"/>
      <c r="W82" s="63"/>
      <c r="X82" s="63"/>
      <c r="Y82" s="63"/>
      <c r="Z82" s="63"/>
      <c r="AA82" s="100">
        <f>VLOOKUP(B:B,'[7]ETN Mgmt tool'!$C$1:$I$65536,7,FALSE)</f>
        <v>25843</v>
      </c>
      <c r="AB82" s="101">
        <f>VLOOKUP(B:B,'[7]ETN Mgmt tool'!$C$1:$J$65536,8,FALSE)</f>
        <v>0</v>
      </c>
      <c r="AC82" s="102">
        <f>VLOOKUP(B:B,'[7]ETN Mgmt tool'!$C$1:$G$65536,5,FALSE)</f>
        <v>25843</v>
      </c>
      <c r="AD82" s="87" t="s">
        <v>641</v>
      </c>
      <c r="AE82" s="93">
        <f>VLOOKUP(B82,'[8]COWD Accruals'!$A$10:$F$724,6,FALSE)</f>
        <v>25843</v>
      </c>
    </row>
    <row r="83" spans="1:31" ht="15" hidden="1" outlineLevel="1">
      <c r="A83" s="17">
        <v>6</v>
      </c>
      <c r="B83" s="39" t="s">
        <v>195</v>
      </c>
      <c r="C83" s="39" t="s">
        <v>196</v>
      </c>
      <c r="D83" s="124" t="s">
        <v>662</v>
      </c>
      <c r="E83" s="67">
        <v>207405</v>
      </c>
      <c r="F83" s="37">
        <v>2447</v>
      </c>
      <c r="G83" s="37">
        <v>209852</v>
      </c>
      <c r="H83" s="64">
        <v>209852</v>
      </c>
      <c r="I83" s="68">
        <v>0</v>
      </c>
      <c r="J83" s="63"/>
      <c r="K83" s="68"/>
      <c r="L83" s="63"/>
      <c r="M83" s="63"/>
      <c r="N83" s="63"/>
      <c r="O83" s="63"/>
      <c r="P83" s="89" t="s">
        <v>2</v>
      </c>
      <c r="Q83" s="93">
        <f>VLOOKUP(B83,'[6]COWD Accruals'!$A$10:$F$724,6,FALSE)</f>
        <v>208352</v>
      </c>
      <c r="R83" s="93">
        <f t="shared" si="5"/>
        <v>1500</v>
      </c>
      <c r="S83" s="64">
        <v>209852</v>
      </c>
      <c r="T83" s="68">
        <v>0</v>
      </c>
      <c r="U83" s="63"/>
      <c r="V83" s="68"/>
      <c r="W83" s="63"/>
      <c r="X83" s="63"/>
      <c r="Y83" s="63"/>
      <c r="Z83" s="63"/>
      <c r="AA83" s="100">
        <f>VLOOKUP(B:B,'[7]ETN Mgmt tool'!$C$1:$I$65536,7,FALSE)</f>
        <v>186477</v>
      </c>
      <c r="AB83" s="101">
        <f>VLOOKUP(B:B,'[7]ETN Mgmt tool'!$C$1:$J$65536,8,FALSE)</f>
        <v>2000</v>
      </c>
      <c r="AC83" s="102">
        <f>VLOOKUP(B:B,'[7]ETN Mgmt tool'!$C$1:$G$65536,5,FALSE)</f>
        <v>188477</v>
      </c>
      <c r="AD83" s="87" t="s">
        <v>641</v>
      </c>
      <c r="AE83" s="93">
        <f>VLOOKUP(B83,'[8]COWD Accruals'!$A$10:$F$724,6,FALSE)</f>
        <v>188713.5</v>
      </c>
    </row>
    <row r="84" spans="1:31" ht="15" hidden="1" outlineLevel="1">
      <c r="A84" s="17">
        <v>6</v>
      </c>
      <c r="B84" s="39" t="s">
        <v>197</v>
      </c>
      <c r="C84" s="39" t="s">
        <v>198</v>
      </c>
      <c r="D84" s="124" t="s">
        <v>662</v>
      </c>
      <c r="E84" s="67">
        <v>60181</v>
      </c>
      <c r="F84" s="37">
        <v>0</v>
      </c>
      <c r="G84" s="37">
        <v>60181</v>
      </c>
      <c r="H84" s="64">
        <v>60181</v>
      </c>
      <c r="I84" s="68">
        <v>0</v>
      </c>
      <c r="J84" s="63"/>
      <c r="K84" s="68"/>
      <c r="L84" s="63"/>
      <c r="M84" s="63"/>
      <c r="N84" s="63"/>
      <c r="O84" s="63"/>
      <c r="P84" s="89" t="s">
        <v>2</v>
      </c>
      <c r="Q84" s="93">
        <f>VLOOKUP(B84,'[6]COWD Accruals'!$A$10:$F$724,6,FALSE)</f>
        <v>60181</v>
      </c>
      <c r="R84" s="93">
        <f t="shared" si="5"/>
        <v>0</v>
      </c>
      <c r="S84" s="64">
        <v>60181</v>
      </c>
      <c r="T84" s="68">
        <v>0</v>
      </c>
      <c r="U84" s="63"/>
      <c r="V84" s="68"/>
      <c r="W84" s="63"/>
      <c r="X84" s="63"/>
      <c r="Y84" s="63"/>
      <c r="Z84" s="63"/>
      <c r="AA84" s="100">
        <f>VLOOKUP(B:B,'[7]ETN Mgmt tool'!$C$1:$I$65536,7,FALSE)</f>
        <v>60181</v>
      </c>
      <c r="AB84" s="101">
        <f>VLOOKUP(B:B,'[7]ETN Mgmt tool'!$C$1:$J$65536,8,FALSE)</f>
        <v>0</v>
      </c>
      <c r="AC84" s="102">
        <f>VLOOKUP(B:B,'[7]ETN Mgmt tool'!$C$1:$G$65536,5,FALSE)</f>
        <v>60181</v>
      </c>
      <c r="AD84" s="87" t="s">
        <v>641</v>
      </c>
      <c r="AE84" s="93">
        <f>VLOOKUP(B84,'[8]COWD Accruals'!$A$10:$F$724,6,FALSE)</f>
        <v>60181</v>
      </c>
    </row>
    <row r="85" spans="1:31" ht="15" hidden="1" outlineLevel="1">
      <c r="A85" s="17">
        <v>6</v>
      </c>
      <c r="B85" s="39" t="s">
        <v>199</v>
      </c>
      <c r="C85" s="39" t="s">
        <v>200</v>
      </c>
      <c r="D85" s="124" t="s">
        <v>662</v>
      </c>
      <c r="E85" s="67">
        <v>13081432.039999999</v>
      </c>
      <c r="F85" s="37">
        <v>2827998.7700000014</v>
      </c>
      <c r="G85" s="37">
        <v>15909430.810000001</v>
      </c>
      <c r="H85" s="64">
        <v>15909430.810000001</v>
      </c>
      <c r="I85" s="68">
        <v>0</v>
      </c>
      <c r="J85" s="63"/>
      <c r="K85" s="68"/>
      <c r="L85" s="63"/>
      <c r="M85" s="63"/>
      <c r="N85" s="63"/>
      <c r="O85" s="63"/>
      <c r="P85" s="89" t="s">
        <v>2</v>
      </c>
      <c r="Q85" s="93">
        <f>VLOOKUP(B85,'[6]COWD Accruals'!$A$10:$F$724,6,FALSE)</f>
        <v>15909430.810000001</v>
      </c>
      <c r="R85" s="93">
        <f t="shared" si="5"/>
        <v>0</v>
      </c>
      <c r="S85" s="64">
        <v>15909430.810000001</v>
      </c>
      <c r="T85" s="68">
        <v>0</v>
      </c>
      <c r="U85" s="63"/>
      <c r="V85" s="68"/>
      <c r="W85" s="63"/>
      <c r="X85" s="63"/>
      <c r="Y85" s="63"/>
      <c r="Z85" s="63"/>
      <c r="AA85" s="100">
        <f>VLOOKUP(B:B,'[7]ETN Mgmt tool'!$C$1:$I$65536,7,FALSE)</f>
        <v>0.19000000000232831</v>
      </c>
      <c r="AB85" s="101">
        <f>VLOOKUP(B:B,'[7]ETN Mgmt tool'!$C$1:$J$65536,8,FALSE)</f>
        <v>11474861.810000001</v>
      </c>
      <c r="AC85" s="102">
        <f>VLOOKUP(B:B,'[7]ETN Mgmt tool'!$C$1:$G$65536,5,FALSE)</f>
        <v>11474862</v>
      </c>
      <c r="AD85" s="87" t="s">
        <v>641</v>
      </c>
      <c r="AE85" s="93">
        <f>VLOOKUP(B85,'[8]COWD Accruals'!$A$10:$F$724,6,FALSE)</f>
        <v>11474862</v>
      </c>
    </row>
    <row r="86" spans="1:31" ht="15" hidden="1" outlineLevel="1">
      <c r="A86" s="17">
        <v>6</v>
      </c>
      <c r="B86" s="39" t="s">
        <v>201</v>
      </c>
      <c r="C86" s="39" t="s">
        <v>202</v>
      </c>
      <c r="D86" s="124" t="s">
        <v>662</v>
      </c>
      <c r="E86" s="67">
        <v>0</v>
      </c>
      <c r="F86" s="37">
        <v>4807286</v>
      </c>
      <c r="G86" s="37">
        <v>4807286</v>
      </c>
      <c r="H86" s="64">
        <v>4807286</v>
      </c>
      <c r="I86" s="68">
        <v>0</v>
      </c>
      <c r="J86" s="63"/>
      <c r="K86" s="68"/>
      <c r="L86" s="63"/>
      <c r="M86" s="63"/>
      <c r="N86" s="63"/>
      <c r="O86" s="63"/>
      <c r="P86" s="89" t="s">
        <v>2</v>
      </c>
      <c r="Q86" s="93">
        <f>VLOOKUP(B86,'[6]COWD Accruals'!$A$10:$F$724,6,FALSE)</f>
        <v>4807286</v>
      </c>
      <c r="R86" s="93">
        <f t="shared" si="5"/>
        <v>0</v>
      </c>
      <c r="S86" s="64">
        <v>4807286</v>
      </c>
      <c r="T86" s="68">
        <v>0</v>
      </c>
      <c r="U86" s="63"/>
      <c r="V86" s="68"/>
      <c r="W86" s="63"/>
      <c r="X86" s="63"/>
      <c r="Y86" s="63"/>
      <c r="Z86" s="63"/>
      <c r="AA86" s="100">
        <f>VLOOKUP(B:B,'[7]ETN Mgmt tool'!$C$1:$I$65536,7,FALSE)</f>
        <v>0</v>
      </c>
      <c r="AB86" s="101">
        <v>4807286</v>
      </c>
      <c r="AC86" s="102">
        <v>4807286</v>
      </c>
      <c r="AD86" s="87" t="s">
        <v>637</v>
      </c>
      <c r="AE86" s="93">
        <f>VLOOKUP(B86,'[8]COWD Accruals'!$A$10:$F$724,6,FALSE)</f>
        <v>4807286</v>
      </c>
    </row>
    <row r="87" spans="1:31" ht="15" hidden="1" outlineLevel="1">
      <c r="A87" s="17">
        <v>6</v>
      </c>
      <c r="B87" s="39" t="s">
        <v>203</v>
      </c>
      <c r="C87" s="39" t="s">
        <v>204</v>
      </c>
      <c r="D87" s="124" t="s">
        <v>662</v>
      </c>
      <c r="E87" s="67">
        <v>184181</v>
      </c>
      <c r="F87" s="37">
        <v>0</v>
      </c>
      <c r="G87" s="37">
        <v>184181</v>
      </c>
      <c r="H87" s="64">
        <v>184181</v>
      </c>
      <c r="I87" s="68">
        <v>0</v>
      </c>
      <c r="J87" s="63"/>
      <c r="K87" s="68"/>
      <c r="L87" s="63"/>
      <c r="M87" s="63"/>
      <c r="N87" s="63"/>
      <c r="O87" s="63"/>
      <c r="P87" s="89" t="s">
        <v>2</v>
      </c>
      <c r="Q87" s="93">
        <f>VLOOKUP(B87,'[6]COWD Accruals'!$A$10:$F$724,6,FALSE)</f>
        <v>178678</v>
      </c>
      <c r="R87" s="93">
        <f t="shared" si="5"/>
        <v>5503</v>
      </c>
      <c r="S87" s="64">
        <v>184181</v>
      </c>
      <c r="T87" s="68">
        <v>0</v>
      </c>
      <c r="U87" s="63"/>
      <c r="V87" s="68"/>
      <c r="W87" s="63"/>
      <c r="X87" s="63"/>
      <c r="Y87" s="63"/>
      <c r="Z87" s="63"/>
      <c r="AA87" s="100">
        <f>VLOOKUP(B:B,'[7]ETN Mgmt tool'!$C$1:$I$65536,7,FALSE)</f>
        <v>144781</v>
      </c>
      <c r="AB87" s="101">
        <f>VLOOKUP(B:B,'[7]ETN Mgmt tool'!$C$1:$J$65536,8,FALSE)</f>
        <v>0</v>
      </c>
      <c r="AC87" s="102">
        <f>VLOOKUP(B:B,'[7]ETN Mgmt tool'!$C$1:$G$65536,5,FALSE)</f>
        <v>144781</v>
      </c>
      <c r="AD87" s="87" t="s">
        <v>641</v>
      </c>
      <c r="AE87" s="93">
        <f>VLOOKUP(B87,'[8]COWD Accruals'!$A$10:$F$724,6,FALSE)</f>
        <v>161795</v>
      </c>
    </row>
    <row r="88" spans="1:31" ht="15" hidden="1" outlineLevel="1">
      <c r="A88" s="17">
        <v>6</v>
      </c>
      <c r="B88" s="39" t="s">
        <v>205</v>
      </c>
      <c r="C88" s="39" t="s">
        <v>206</v>
      </c>
      <c r="D88" s="124" t="s">
        <v>662</v>
      </c>
      <c r="E88" s="67">
        <v>625305</v>
      </c>
      <c r="F88" s="37">
        <v>0</v>
      </c>
      <c r="G88" s="37">
        <v>625305</v>
      </c>
      <c r="H88" s="64">
        <v>625305</v>
      </c>
      <c r="I88" s="68">
        <v>0</v>
      </c>
      <c r="J88" s="63"/>
      <c r="K88" s="68"/>
      <c r="L88" s="63"/>
      <c r="M88" s="63"/>
      <c r="N88" s="63"/>
      <c r="O88" s="63"/>
      <c r="P88" s="89" t="s">
        <v>2</v>
      </c>
      <c r="Q88" s="93">
        <f>VLOOKUP(B88,'[6]COWD Accruals'!$A$10:$F$724,6,FALSE)</f>
        <v>625305</v>
      </c>
      <c r="R88" s="93">
        <f t="shared" si="5"/>
        <v>0</v>
      </c>
      <c r="S88" s="64">
        <v>625305</v>
      </c>
      <c r="T88" s="68">
        <v>0</v>
      </c>
      <c r="U88" s="63"/>
      <c r="V88" s="68"/>
      <c r="W88" s="63"/>
      <c r="X88" s="63"/>
      <c r="Y88" s="63"/>
      <c r="Z88" s="63"/>
      <c r="AA88" s="100">
        <f>VLOOKUP(B:B,'[7]ETN Mgmt tool'!$C$1:$I$65536,7,FALSE)</f>
        <v>604586.12</v>
      </c>
      <c r="AB88" s="101">
        <f>VLOOKUP(B:B,'[7]ETN Mgmt tool'!$C$1:$J$65536,8,FALSE)</f>
        <v>0</v>
      </c>
      <c r="AC88" s="102">
        <f>VLOOKUP(B:B,'[7]ETN Mgmt tool'!$C$1:$G$65536,5,FALSE)</f>
        <v>604586.12</v>
      </c>
      <c r="AD88" s="87" t="s">
        <v>641</v>
      </c>
      <c r="AE88" s="93">
        <f>VLOOKUP(B88,'[8]COWD Accruals'!$A$10:$F$724,6,FALSE)</f>
        <v>615317</v>
      </c>
    </row>
    <row r="89" spans="1:31" ht="15" hidden="1" outlineLevel="1">
      <c r="A89" s="17">
        <v>6</v>
      </c>
      <c r="B89" s="39" t="s">
        <v>207</v>
      </c>
      <c r="C89" s="39" t="s">
        <v>208</v>
      </c>
      <c r="D89" s="124" t="s">
        <v>662</v>
      </c>
      <c r="E89" s="67">
        <v>361358</v>
      </c>
      <c r="F89" s="37">
        <v>40000</v>
      </c>
      <c r="G89" s="37">
        <v>401358</v>
      </c>
      <c r="H89" s="64">
        <v>401358</v>
      </c>
      <c r="I89" s="68">
        <v>0</v>
      </c>
      <c r="J89" s="63"/>
      <c r="K89" s="68"/>
      <c r="L89" s="63"/>
      <c r="M89" s="63"/>
      <c r="N89" s="63"/>
      <c r="O89" s="63"/>
      <c r="P89" s="89" t="s">
        <v>2</v>
      </c>
      <c r="Q89" s="93">
        <f>VLOOKUP(B89,'[6]COWD Accruals'!$A$10:$F$724,6,FALSE)</f>
        <v>371358</v>
      </c>
      <c r="R89" s="93">
        <f t="shared" si="5"/>
        <v>30000</v>
      </c>
      <c r="S89" s="64">
        <v>401358</v>
      </c>
      <c r="T89" s="68">
        <v>0</v>
      </c>
      <c r="U89" s="63"/>
      <c r="V89" s="68"/>
      <c r="W89" s="63"/>
      <c r="X89" s="63"/>
      <c r="Y89" s="63"/>
      <c r="Z89" s="63"/>
      <c r="AA89" s="100">
        <f>VLOOKUP(B:B,'[7]ETN Mgmt tool'!$C$1:$I$65536,7,FALSE)</f>
        <v>197667.25</v>
      </c>
      <c r="AB89" s="101">
        <f>VLOOKUP(B:B,'[7]ETN Mgmt tool'!$C$1:$J$65536,8,FALSE)</f>
        <v>0</v>
      </c>
      <c r="AC89" s="102">
        <f>VLOOKUP(B:B,'[7]ETN Mgmt tool'!$C$1:$G$65536,5,FALSE)</f>
        <v>197667.25</v>
      </c>
      <c r="AD89" s="87" t="s">
        <v>641</v>
      </c>
      <c r="AE89" s="93">
        <f>VLOOKUP(B89,'[8]COWD Accruals'!$A$10:$F$724,6,FALSE)</f>
        <v>197667.25</v>
      </c>
    </row>
    <row r="90" spans="1:31" ht="15" hidden="1" outlineLevel="1">
      <c r="A90" s="17">
        <v>6</v>
      </c>
      <c r="B90" s="39" t="s">
        <v>209</v>
      </c>
      <c r="C90" s="39" t="s">
        <v>210</v>
      </c>
      <c r="D90" s="124" t="s">
        <v>662</v>
      </c>
      <c r="E90" s="67">
        <v>150000</v>
      </c>
      <c r="F90" s="37">
        <v>0</v>
      </c>
      <c r="G90" s="37">
        <v>150000</v>
      </c>
      <c r="H90" s="64">
        <v>150000</v>
      </c>
      <c r="I90" s="68">
        <v>0</v>
      </c>
      <c r="J90" s="63"/>
      <c r="K90" s="68"/>
      <c r="L90" s="63"/>
      <c r="M90" s="63"/>
      <c r="N90" s="63"/>
      <c r="O90" s="63"/>
      <c r="P90" s="89" t="s">
        <v>2</v>
      </c>
      <c r="Q90" s="93">
        <f>VLOOKUP(B90,'[6]COWD Accruals'!$A$10:$F$724,6,FALSE)</f>
        <v>150000</v>
      </c>
      <c r="R90" s="93">
        <f t="shared" si="5"/>
        <v>0</v>
      </c>
      <c r="S90" s="64">
        <v>150000</v>
      </c>
      <c r="T90" s="68">
        <v>0</v>
      </c>
      <c r="U90" s="63"/>
      <c r="V90" s="68"/>
      <c r="W90" s="63"/>
      <c r="X90" s="63"/>
      <c r="Y90" s="63"/>
      <c r="Z90" s="63"/>
      <c r="AA90" s="100">
        <f>VLOOKUP(B:B,'[7]ETN Mgmt tool'!$C$1:$I$65536,7,FALSE)</f>
        <v>150000</v>
      </c>
      <c r="AB90" s="101">
        <f>VLOOKUP(B:B,'[7]ETN Mgmt tool'!$C$1:$J$65536,8,FALSE)</f>
        <v>0</v>
      </c>
      <c r="AC90" s="102">
        <f>VLOOKUP(B:B,'[7]ETN Mgmt tool'!$C$1:$G$65536,5,FALSE)</f>
        <v>150000</v>
      </c>
      <c r="AD90" s="87" t="s">
        <v>641</v>
      </c>
      <c r="AE90" s="93">
        <f>VLOOKUP(B90,'[8]COWD Accruals'!$A$10:$F$724,6,FALSE)</f>
        <v>150000</v>
      </c>
    </row>
    <row r="91" spans="1:31" ht="15" hidden="1" outlineLevel="1">
      <c r="A91" s="17">
        <v>6</v>
      </c>
      <c r="B91" s="39" t="s">
        <v>211</v>
      </c>
      <c r="C91" s="39" t="s">
        <v>212</v>
      </c>
      <c r="D91" s="124" t="s">
        <v>662</v>
      </c>
      <c r="E91" s="67">
        <v>165488.56</v>
      </c>
      <c r="F91" s="37">
        <v>722715</v>
      </c>
      <c r="G91" s="37">
        <v>888203.56</v>
      </c>
      <c r="H91" s="64">
        <v>888203.56</v>
      </c>
      <c r="I91" s="68">
        <v>0</v>
      </c>
      <c r="J91" s="63"/>
      <c r="K91" s="68"/>
      <c r="L91" s="63"/>
      <c r="M91" s="63"/>
      <c r="N91" s="63"/>
      <c r="O91" s="63"/>
      <c r="P91" s="89" t="s">
        <v>2</v>
      </c>
      <c r="Q91" s="93">
        <f>VLOOKUP(B91,'[6]COWD Accruals'!$A$10:$F$724,6,FALSE)</f>
        <v>888203.56</v>
      </c>
      <c r="R91" s="93">
        <f t="shared" si="5"/>
        <v>0</v>
      </c>
      <c r="S91" s="64">
        <v>888203.56</v>
      </c>
      <c r="T91" s="68">
        <v>0</v>
      </c>
      <c r="U91" s="63"/>
      <c r="V91" s="68"/>
      <c r="W91" s="63"/>
      <c r="X91" s="63"/>
      <c r="Y91" s="63"/>
      <c r="Z91" s="63"/>
      <c r="AA91" s="100">
        <f>VLOOKUP(B:B,'[7]ETN Mgmt tool'!$C$1:$I$65536,7,FALSE)</f>
        <v>165489</v>
      </c>
      <c r="AB91" s="101">
        <f>VLOOKUP(B:B,'[7]ETN Mgmt tool'!$C$1:$J$65536,8,FALSE)</f>
        <v>722715</v>
      </c>
      <c r="AC91" s="102">
        <f>VLOOKUP(B:B,'[7]ETN Mgmt tool'!$C$1:$G$65536,5,FALSE)</f>
        <v>888204</v>
      </c>
      <c r="AD91" s="87" t="s">
        <v>641</v>
      </c>
      <c r="AE91" s="93">
        <f>VLOOKUP(B91,'[8]COWD Accruals'!$A$10:$F$724,6,FALSE)</f>
        <v>888204</v>
      </c>
    </row>
    <row r="92" spans="1:31" s="60" customFormat="1" hidden="1">
      <c r="B92" s="46" t="s">
        <v>213</v>
      </c>
      <c r="C92" s="46" t="s">
        <v>214</v>
      </c>
      <c r="D92" s="61"/>
      <c r="E92" s="77">
        <v>14861193.6</v>
      </c>
      <c r="F92" s="47">
        <v>8400446.7700000014</v>
      </c>
      <c r="G92" s="47">
        <v>23261640.370000001</v>
      </c>
      <c r="H92" s="74">
        <v>23261640.370000001</v>
      </c>
      <c r="I92" s="75">
        <v>0</v>
      </c>
      <c r="J92" s="74"/>
      <c r="K92" s="75"/>
      <c r="L92" s="74"/>
      <c r="M92" s="74"/>
      <c r="N92" s="74"/>
      <c r="O92" s="74"/>
      <c r="P92" s="74"/>
      <c r="Q92" s="97">
        <f>SUM(Q82:Q91)</f>
        <v>23224637.370000001</v>
      </c>
      <c r="R92" s="97">
        <f>SUM(R82:R91)</f>
        <v>37003</v>
      </c>
      <c r="S92" s="74">
        <v>23261640.370000001</v>
      </c>
      <c r="T92" s="75">
        <v>0</v>
      </c>
      <c r="U92" s="74"/>
      <c r="V92" s="75"/>
      <c r="W92" s="74"/>
      <c r="X92" s="74"/>
      <c r="Y92" s="74"/>
      <c r="Z92" s="74"/>
      <c r="AA92" s="97">
        <f>SUM(AA82:AA91)</f>
        <v>1535024.56</v>
      </c>
      <c r="AB92" s="98">
        <f>SUM(AB82:AB91)</f>
        <v>17006862.810000002</v>
      </c>
      <c r="AC92" s="99">
        <f>SUM(AC82:AC91)</f>
        <v>18541887.370000001</v>
      </c>
      <c r="AD92" s="71"/>
      <c r="AE92" s="97">
        <f>SUM(AE82:AE91)</f>
        <v>18569868.75</v>
      </c>
    </row>
    <row r="93" spans="1:31" ht="15" hidden="1" outlineLevel="1">
      <c r="A93" s="17">
        <v>6</v>
      </c>
      <c r="B93" s="39" t="s">
        <v>215</v>
      </c>
      <c r="C93" s="39" t="s">
        <v>216</v>
      </c>
      <c r="D93" s="124" t="s">
        <v>662</v>
      </c>
      <c r="E93" s="67">
        <v>1651848.42</v>
      </c>
      <c r="F93" s="37">
        <v>0</v>
      </c>
      <c r="G93" s="37">
        <v>1651848.42</v>
      </c>
      <c r="H93" s="64">
        <v>1651848.42</v>
      </c>
      <c r="I93" s="68">
        <v>0</v>
      </c>
      <c r="J93" s="63"/>
      <c r="K93" s="68"/>
      <c r="L93" s="63"/>
      <c r="M93" s="63"/>
      <c r="N93" s="63"/>
      <c r="O93" s="63"/>
      <c r="P93" s="89" t="s">
        <v>2</v>
      </c>
      <c r="Q93" s="93">
        <f>VLOOKUP(B93,'[6]COWD Accruals'!$A$10:$F$724,6,FALSE)</f>
        <v>1651848.42</v>
      </c>
      <c r="R93" s="93">
        <f>G93-Q93</f>
        <v>0</v>
      </c>
      <c r="S93" s="64">
        <v>1651848.42</v>
      </c>
      <c r="T93" s="68">
        <v>0</v>
      </c>
      <c r="U93" s="63"/>
      <c r="V93" s="68"/>
      <c r="W93" s="63"/>
      <c r="X93" s="63"/>
      <c r="Y93" s="63"/>
      <c r="Z93" s="63"/>
      <c r="AA93" s="100">
        <f>VLOOKUP(B:B,'[7]ETN Mgmt tool'!$C$1:$I$65536,7,FALSE)</f>
        <v>1651848</v>
      </c>
      <c r="AB93" s="101">
        <f>VLOOKUP(B:B,'[7]ETN Mgmt tool'!$C$1:$J$65536,8,FALSE)</f>
        <v>0</v>
      </c>
      <c r="AC93" s="102">
        <f>VLOOKUP(B:B,'[7]ETN Mgmt tool'!$C$1:$G$65536,5,FALSE)</f>
        <v>1651848</v>
      </c>
      <c r="AD93" s="87" t="s">
        <v>641</v>
      </c>
      <c r="AE93" s="93">
        <f>VLOOKUP(B93,'[8]COWD Accruals'!$A$10:$F$724,6,FALSE)</f>
        <v>1651848</v>
      </c>
    </row>
    <row r="94" spans="1:31" ht="15" hidden="1" outlineLevel="1">
      <c r="A94" s="17">
        <v>6</v>
      </c>
      <c r="B94" s="39" t="s">
        <v>217</v>
      </c>
      <c r="C94" s="39" t="s">
        <v>218</v>
      </c>
      <c r="D94" s="124" t="s">
        <v>662</v>
      </c>
      <c r="E94" s="67">
        <v>44698.86</v>
      </c>
      <c r="F94" s="37">
        <v>0</v>
      </c>
      <c r="G94" s="37">
        <v>44698.86</v>
      </c>
      <c r="H94" s="64">
        <v>44698.86</v>
      </c>
      <c r="I94" s="68">
        <v>0</v>
      </c>
      <c r="J94" s="63"/>
      <c r="K94" s="68"/>
      <c r="L94" s="63"/>
      <c r="M94" s="63"/>
      <c r="N94" s="63"/>
      <c r="O94" s="63"/>
      <c r="P94" s="89" t="s">
        <v>2</v>
      </c>
      <c r="Q94" s="93">
        <f>VLOOKUP(B94,'[6]COWD Accruals'!$A$10:$F$724,6,FALSE)</f>
        <v>44698.86</v>
      </c>
      <c r="R94" s="93">
        <f>G94-Q94</f>
        <v>0</v>
      </c>
      <c r="S94" s="64">
        <v>44698.86</v>
      </c>
      <c r="T94" s="68">
        <v>0</v>
      </c>
      <c r="U94" s="63"/>
      <c r="V94" s="68"/>
      <c r="W94" s="63"/>
      <c r="X94" s="63"/>
      <c r="Y94" s="63"/>
      <c r="Z94" s="63"/>
      <c r="AA94" s="100">
        <f>VLOOKUP(B:B,'[7]ETN Mgmt tool'!$C$1:$I$65536,7,FALSE)</f>
        <v>44698.86</v>
      </c>
      <c r="AB94" s="101">
        <f>VLOOKUP(B:B,'[7]ETN Mgmt tool'!$C$1:$J$65536,8,FALSE)</f>
        <v>0</v>
      </c>
      <c r="AC94" s="102">
        <f>VLOOKUP(B:B,'[7]ETN Mgmt tool'!$C$1:$G$65536,5,FALSE)</f>
        <v>44698.86</v>
      </c>
      <c r="AD94" s="87" t="s">
        <v>641</v>
      </c>
      <c r="AE94" s="93">
        <f>VLOOKUP(B94,'[8]COWD Accruals'!$A$10:$F$724,6,FALSE)</f>
        <v>44698.86</v>
      </c>
    </row>
    <row r="95" spans="1:31" s="60" customFormat="1" hidden="1">
      <c r="B95" s="46" t="s">
        <v>219</v>
      </c>
      <c r="C95" s="46" t="s">
        <v>220</v>
      </c>
      <c r="D95" s="61"/>
      <c r="E95" s="77">
        <v>1696547.28</v>
      </c>
      <c r="F95" s="47">
        <v>0</v>
      </c>
      <c r="G95" s="47">
        <v>1696547.28</v>
      </c>
      <c r="H95" s="74">
        <v>1696547.28</v>
      </c>
      <c r="I95" s="75">
        <v>0</v>
      </c>
      <c r="J95" s="74"/>
      <c r="K95" s="75"/>
      <c r="L95" s="74"/>
      <c r="M95" s="74"/>
      <c r="N95" s="74"/>
      <c r="O95" s="74"/>
      <c r="P95" s="74"/>
      <c r="Q95" s="97">
        <f>SUM(Q93:Q94)</f>
        <v>1696547.28</v>
      </c>
      <c r="R95" s="97">
        <f>SUM(R93:R94)</f>
        <v>0</v>
      </c>
      <c r="S95" s="74">
        <v>1696547.28</v>
      </c>
      <c r="T95" s="75">
        <v>0</v>
      </c>
      <c r="U95" s="74"/>
      <c r="V95" s="75"/>
      <c r="W95" s="74"/>
      <c r="X95" s="74"/>
      <c r="Y95" s="74"/>
      <c r="Z95" s="74"/>
      <c r="AA95" s="97">
        <f>SUM(AA93:AA94)</f>
        <v>1696546.86</v>
      </c>
      <c r="AB95" s="98">
        <f>SUM(AB93:AB94)</f>
        <v>0</v>
      </c>
      <c r="AC95" s="99">
        <f>SUM(AC93:AC94)</f>
        <v>1696546.86</v>
      </c>
      <c r="AD95" s="71"/>
      <c r="AE95" s="97">
        <f>SUM(AE93:AE94)</f>
        <v>1696546.86</v>
      </c>
    </row>
    <row r="96" spans="1:31" s="60" customFormat="1" hidden="1">
      <c r="B96" s="40" t="s">
        <v>221</v>
      </c>
      <c r="C96" s="40" t="s">
        <v>222</v>
      </c>
      <c r="D96" s="58"/>
      <c r="E96" s="73">
        <v>16557740.879999999</v>
      </c>
      <c r="F96" s="43">
        <v>8400446.7700000014</v>
      </c>
      <c r="G96" s="43">
        <v>24958187.649999999</v>
      </c>
      <c r="H96" s="74">
        <v>24958187.649999999</v>
      </c>
      <c r="I96" s="75">
        <v>0</v>
      </c>
      <c r="J96" s="74"/>
      <c r="K96" s="75"/>
      <c r="L96" s="74"/>
      <c r="M96" s="74"/>
      <c r="N96" s="74"/>
      <c r="O96" s="74"/>
      <c r="P96" s="74"/>
      <c r="Q96" s="103">
        <f>SUM(Q92,Q95)</f>
        <v>24921184.650000002</v>
      </c>
      <c r="R96" s="103">
        <f>SUM(R92,R95)</f>
        <v>37003</v>
      </c>
      <c r="S96" s="74">
        <v>24958187.649999999</v>
      </c>
      <c r="T96" s="75">
        <v>0</v>
      </c>
      <c r="U96" s="74"/>
      <c r="V96" s="75"/>
      <c r="W96" s="74"/>
      <c r="X96" s="74"/>
      <c r="Y96" s="74"/>
      <c r="Z96" s="74"/>
      <c r="AA96" s="103">
        <f>SUM(AA92,AA95)</f>
        <v>3231571.42</v>
      </c>
      <c r="AB96" s="104">
        <f>SUM(AB92,AB95)</f>
        <v>17006862.810000002</v>
      </c>
      <c r="AC96" s="105">
        <f>SUM(AC92,AC95)</f>
        <v>20238434.23</v>
      </c>
      <c r="AD96" s="71"/>
      <c r="AE96" s="103">
        <f>SUM(AE92,AE95)</f>
        <v>20266415.609999999</v>
      </c>
    </row>
    <row r="97" spans="1:31" ht="15" hidden="1" outlineLevel="1">
      <c r="A97" s="17">
        <v>6</v>
      </c>
      <c r="B97" s="39" t="s">
        <v>223</v>
      </c>
      <c r="C97" s="39" t="s">
        <v>224</v>
      </c>
      <c r="D97" s="124" t="s">
        <v>662</v>
      </c>
      <c r="E97" s="67">
        <v>1313</v>
      </c>
      <c r="F97" s="37">
        <v>0</v>
      </c>
      <c r="G97" s="37">
        <v>1313</v>
      </c>
      <c r="H97" s="64">
        <v>1313</v>
      </c>
      <c r="I97" s="68">
        <v>0</v>
      </c>
      <c r="J97" s="63"/>
      <c r="K97" s="68"/>
      <c r="L97" s="63"/>
      <c r="M97" s="63"/>
      <c r="N97" s="63"/>
      <c r="O97" s="63"/>
      <c r="P97" s="89" t="s">
        <v>2</v>
      </c>
      <c r="Q97" s="93">
        <f>VLOOKUP(B97,'[6]COWD Accruals'!$A$10:$F$724,6,FALSE)</f>
        <v>1313</v>
      </c>
      <c r="R97" s="93">
        <f>G97-Q97</f>
        <v>0</v>
      </c>
      <c r="S97" s="64">
        <v>1313</v>
      </c>
      <c r="T97" s="68">
        <v>0</v>
      </c>
      <c r="U97" s="63"/>
      <c r="V97" s="68"/>
      <c r="W97" s="63"/>
      <c r="X97" s="63"/>
      <c r="Y97" s="63"/>
      <c r="Z97" s="63"/>
      <c r="AA97" s="100">
        <f>VLOOKUP(B:B,'[7]ETN Mgmt tool'!$C$1:$I$65536,7,FALSE)</f>
        <v>1313</v>
      </c>
      <c r="AB97" s="101">
        <f>VLOOKUP(B:B,'[7]ETN Mgmt tool'!$C$1:$J$65536,8,FALSE)</f>
        <v>0</v>
      </c>
      <c r="AC97" s="102">
        <f>VLOOKUP(B:B,'[7]ETN Mgmt tool'!$C$1:$G$65536,5,FALSE)</f>
        <v>1313</v>
      </c>
      <c r="AD97" s="87" t="s">
        <v>638</v>
      </c>
      <c r="AE97" s="93">
        <f>VLOOKUP(B97,'[8]COWD Accruals'!$A$10:$F$724,6,FALSE)</f>
        <v>1313</v>
      </c>
    </row>
    <row r="98" spans="1:31" s="60" customFormat="1" hidden="1">
      <c r="B98" s="40" t="s">
        <v>225</v>
      </c>
      <c r="C98" s="40" t="s">
        <v>226</v>
      </c>
      <c r="D98" s="58"/>
      <c r="E98" s="73">
        <v>1313</v>
      </c>
      <c r="F98" s="43">
        <v>0</v>
      </c>
      <c r="G98" s="43">
        <v>1313</v>
      </c>
      <c r="H98" s="74">
        <v>1313</v>
      </c>
      <c r="I98" s="75">
        <v>0</v>
      </c>
      <c r="J98" s="74"/>
      <c r="K98" s="75"/>
      <c r="L98" s="74"/>
      <c r="M98" s="74"/>
      <c r="N98" s="74"/>
      <c r="O98" s="74"/>
      <c r="P98" s="74"/>
      <c r="Q98" s="95">
        <f>SUM(Q97)</f>
        <v>1313</v>
      </c>
      <c r="R98" s="95">
        <f>SUM(R97)</f>
        <v>0</v>
      </c>
      <c r="S98" s="74">
        <v>1313</v>
      </c>
      <c r="T98" s="75">
        <v>0</v>
      </c>
      <c r="U98" s="74"/>
      <c r="V98" s="75"/>
      <c r="W98" s="74"/>
      <c r="X98" s="74"/>
      <c r="Y98" s="74"/>
      <c r="Z98" s="74"/>
      <c r="AA98" s="95">
        <f>SUM(AA97)</f>
        <v>1313</v>
      </c>
      <c r="AB98" s="88">
        <f>SUM(AB97)</f>
        <v>0</v>
      </c>
      <c r="AC98" s="96">
        <f>SUM(AC97)</f>
        <v>1313</v>
      </c>
      <c r="AD98" s="71"/>
      <c r="AE98" s="95">
        <f>SUM(AE97)</f>
        <v>1313</v>
      </c>
    </row>
    <row r="99" spans="1:31" ht="15" hidden="1" outlineLevel="1">
      <c r="A99" s="17">
        <v>8</v>
      </c>
      <c r="B99" s="39" t="s">
        <v>227</v>
      </c>
      <c r="C99" s="39" t="s">
        <v>228</v>
      </c>
      <c r="D99" s="124" t="s">
        <v>663</v>
      </c>
      <c r="E99" s="67">
        <v>808154.11</v>
      </c>
      <c r="F99" s="37">
        <v>0</v>
      </c>
      <c r="G99" s="37">
        <v>808154.11</v>
      </c>
      <c r="H99" s="64">
        <v>808154.11</v>
      </c>
      <c r="I99" s="68">
        <v>0</v>
      </c>
      <c r="J99" s="63"/>
      <c r="K99" s="68"/>
      <c r="L99" s="63"/>
      <c r="M99" s="63"/>
      <c r="N99" s="63"/>
      <c r="O99" s="63"/>
      <c r="P99" s="89" t="s">
        <v>2</v>
      </c>
      <c r="Q99" s="93">
        <f>VLOOKUP(B99,'[6]COWD Accruals'!$A$10:$F$724,6,FALSE)</f>
        <v>808154.11</v>
      </c>
      <c r="R99" s="93">
        <f t="shared" ref="R99:R117" si="6">G99-Q99</f>
        <v>0</v>
      </c>
      <c r="S99" s="64">
        <v>808154.11</v>
      </c>
      <c r="T99" s="68">
        <v>0</v>
      </c>
      <c r="U99" s="63"/>
      <c r="V99" s="68"/>
      <c r="W99" s="63"/>
      <c r="X99" s="63"/>
      <c r="Y99" s="63"/>
      <c r="Z99" s="63"/>
      <c r="AA99" s="100">
        <f>VLOOKUP(B:B,'[7]ETN Mgmt tool'!$C$1:$I$65536,7,FALSE)</f>
        <v>808154.12</v>
      </c>
      <c r="AB99" s="101">
        <f>VLOOKUP(B:B,'[7]ETN Mgmt tool'!$C$1:$J$65536,8,FALSE)</f>
        <v>0</v>
      </c>
      <c r="AC99" s="102">
        <f>VLOOKUP(B:B,'[7]ETN Mgmt tool'!$C$1:$G$65536,5,FALSE)</f>
        <v>808154.12</v>
      </c>
      <c r="AD99" s="87" t="s">
        <v>2</v>
      </c>
      <c r="AE99" s="93">
        <f>VLOOKUP(B99,'[8]COWD Accruals'!$A$10:$F$724,6,FALSE)</f>
        <v>808154.12</v>
      </c>
    </row>
    <row r="100" spans="1:31" ht="15" hidden="1" outlineLevel="1">
      <c r="A100" s="17">
        <v>8</v>
      </c>
      <c r="B100" s="39" t="s">
        <v>229</v>
      </c>
      <c r="C100" s="39" t="s">
        <v>230</v>
      </c>
      <c r="D100" s="124" t="s">
        <v>663</v>
      </c>
      <c r="E100" s="67">
        <v>440767.92</v>
      </c>
      <c r="F100" s="37">
        <v>0</v>
      </c>
      <c r="G100" s="37">
        <v>440767.92</v>
      </c>
      <c r="H100" s="64">
        <v>440767.92</v>
      </c>
      <c r="I100" s="68">
        <v>0</v>
      </c>
      <c r="J100" s="63"/>
      <c r="K100" s="68"/>
      <c r="L100" s="63"/>
      <c r="M100" s="63"/>
      <c r="N100" s="63"/>
      <c r="O100" s="63"/>
      <c r="P100" s="89" t="s">
        <v>2</v>
      </c>
      <c r="Q100" s="93">
        <f>VLOOKUP(B100,'[6]COWD Accruals'!$A$10:$F$724,6,FALSE)</f>
        <v>440767.92</v>
      </c>
      <c r="R100" s="93">
        <f t="shared" si="6"/>
        <v>0</v>
      </c>
      <c r="S100" s="64">
        <v>440767.92</v>
      </c>
      <c r="T100" s="68">
        <v>0</v>
      </c>
      <c r="U100" s="63"/>
      <c r="V100" s="68"/>
      <c r="W100" s="63"/>
      <c r="X100" s="63"/>
      <c r="Y100" s="63"/>
      <c r="Z100" s="63"/>
      <c r="AA100" s="100">
        <f>VLOOKUP(B:B,'[7]ETN Mgmt tool'!$C$1:$I$65536,7,FALSE)</f>
        <v>440767.92</v>
      </c>
      <c r="AB100" s="101">
        <f>VLOOKUP(B:B,'[7]ETN Mgmt tool'!$C$1:$J$65536,8,FALSE)</f>
        <v>0</v>
      </c>
      <c r="AC100" s="102">
        <f>VLOOKUP(B:B,'[7]ETN Mgmt tool'!$C$1:$G$65536,5,FALSE)</f>
        <v>440767.92</v>
      </c>
      <c r="AD100" s="87" t="s">
        <v>2</v>
      </c>
      <c r="AE100" s="93">
        <f>VLOOKUP(B100,'[8]COWD Accruals'!$A$10:$F$724,6,FALSE)</f>
        <v>440767.92</v>
      </c>
    </row>
    <row r="101" spans="1:31" ht="15" hidden="1" outlineLevel="1">
      <c r="A101" s="17">
        <v>8</v>
      </c>
      <c r="B101" s="39" t="s">
        <v>231</v>
      </c>
      <c r="C101" s="39" t="s">
        <v>232</v>
      </c>
      <c r="D101" s="124" t="s">
        <v>663</v>
      </c>
      <c r="E101" s="67">
        <v>38060.39</v>
      </c>
      <c r="F101" s="37">
        <v>0</v>
      </c>
      <c r="G101" s="37">
        <v>38060.39</v>
      </c>
      <c r="H101" s="64">
        <v>38060.39</v>
      </c>
      <c r="I101" s="68">
        <v>0</v>
      </c>
      <c r="J101" s="63"/>
      <c r="K101" s="68"/>
      <c r="L101" s="63"/>
      <c r="M101" s="63"/>
      <c r="N101" s="63"/>
      <c r="O101" s="63"/>
      <c r="P101" s="89" t="s">
        <v>2</v>
      </c>
      <c r="Q101" s="93">
        <f>VLOOKUP(B101,'[6]COWD Accruals'!$A$10:$F$724,6,FALSE)</f>
        <v>38060.39</v>
      </c>
      <c r="R101" s="93">
        <f t="shared" si="6"/>
        <v>0</v>
      </c>
      <c r="S101" s="64">
        <v>38060.39</v>
      </c>
      <c r="T101" s="68">
        <v>0</v>
      </c>
      <c r="U101" s="63"/>
      <c r="V101" s="68"/>
      <c r="W101" s="63"/>
      <c r="X101" s="63"/>
      <c r="Y101" s="63"/>
      <c r="Z101" s="63"/>
      <c r="AA101" s="100">
        <f>VLOOKUP(B:B,'[7]ETN Mgmt tool'!$C$1:$I$65536,7,FALSE)</f>
        <v>38060.39</v>
      </c>
      <c r="AB101" s="101">
        <f>VLOOKUP(B:B,'[7]ETN Mgmt tool'!$C$1:$J$65536,8,FALSE)</f>
        <v>0</v>
      </c>
      <c r="AC101" s="102">
        <f>VLOOKUP(B:B,'[7]ETN Mgmt tool'!$C$1:$G$65536,5,FALSE)</f>
        <v>38060.39</v>
      </c>
      <c r="AD101" s="87" t="s">
        <v>2</v>
      </c>
      <c r="AE101" s="93">
        <f>VLOOKUP(B101,'[8]COWD Accruals'!$A$10:$F$724,6,FALSE)</f>
        <v>38060.39</v>
      </c>
    </row>
    <row r="102" spans="1:31" ht="15" hidden="1" outlineLevel="1">
      <c r="A102" s="17">
        <v>8</v>
      </c>
      <c r="B102" s="39" t="s">
        <v>233</v>
      </c>
      <c r="C102" s="39" t="s">
        <v>234</v>
      </c>
      <c r="D102" s="124" t="s">
        <v>663</v>
      </c>
      <c r="E102" s="67">
        <v>20381</v>
      </c>
      <c r="F102" s="37">
        <v>0</v>
      </c>
      <c r="G102" s="37">
        <v>20381</v>
      </c>
      <c r="H102" s="64">
        <v>20381</v>
      </c>
      <c r="I102" s="68">
        <v>0</v>
      </c>
      <c r="J102" s="63"/>
      <c r="K102" s="68"/>
      <c r="L102" s="63"/>
      <c r="M102" s="63"/>
      <c r="N102" s="63"/>
      <c r="O102" s="63"/>
      <c r="P102" s="89" t="s">
        <v>2</v>
      </c>
      <c r="Q102" s="93">
        <f>VLOOKUP(B102,'[6]COWD Accruals'!$A$10:$F$724,6,FALSE)</f>
        <v>20381</v>
      </c>
      <c r="R102" s="93">
        <f t="shared" si="6"/>
        <v>0</v>
      </c>
      <c r="S102" s="64">
        <v>20381</v>
      </c>
      <c r="T102" s="68">
        <v>0</v>
      </c>
      <c r="U102" s="63"/>
      <c r="V102" s="68"/>
      <c r="W102" s="63"/>
      <c r="X102" s="63"/>
      <c r="Y102" s="63"/>
      <c r="Z102" s="63"/>
      <c r="AA102" s="100">
        <f>VLOOKUP(B:B,'[7]ETN Mgmt tool'!$C$1:$I$65536,7,FALSE)</f>
        <v>20381</v>
      </c>
      <c r="AB102" s="101">
        <f>VLOOKUP(B:B,'[7]ETN Mgmt tool'!$C$1:$J$65536,8,FALSE)</f>
        <v>0</v>
      </c>
      <c r="AC102" s="102">
        <f>VLOOKUP(B:B,'[7]ETN Mgmt tool'!$C$1:$G$65536,5,FALSE)</f>
        <v>20381</v>
      </c>
      <c r="AD102" s="87" t="s">
        <v>2</v>
      </c>
      <c r="AE102" s="93">
        <f>VLOOKUP(B102,'[8]COWD Accruals'!$A$10:$F$724,6,FALSE)</f>
        <v>20381</v>
      </c>
    </row>
    <row r="103" spans="1:31" ht="15" hidden="1" outlineLevel="1">
      <c r="A103" s="17">
        <v>8</v>
      </c>
      <c r="B103" s="39" t="s">
        <v>235</v>
      </c>
      <c r="C103" s="39" t="s">
        <v>236</v>
      </c>
      <c r="D103" s="124" t="s">
        <v>663</v>
      </c>
      <c r="E103" s="67">
        <v>10546.25</v>
      </c>
      <c r="F103" s="37">
        <v>0</v>
      </c>
      <c r="G103" s="37">
        <v>10546.25</v>
      </c>
      <c r="H103" s="64">
        <v>10546.25</v>
      </c>
      <c r="I103" s="68">
        <v>0</v>
      </c>
      <c r="J103" s="63"/>
      <c r="K103" s="68"/>
      <c r="L103" s="63"/>
      <c r="M103" s="63"/>
      <c r="N103" s="63"/>
      <c r="O103" s="63"/>
      <c r="P103" s="89" t="s">
        <v>2</v>
      </c>
      <c r="Q103" s="93">
        <f>VLOOKUP(B103,'[6]COWD Accruals'!$A$10:$F$724,6,FALSE)</f>
        <v>10546.25</v>
      </c>
      <c r="R103" s="93">
        <f t="shared" si="6"/>
        <v>0</v>
      </c>
      <c r="S103" s="64">
        <v>10546.25</v>
      </c>
      <c r="T103" s="68">
        <v>0</v>
      </c>
      <c r="U103" s="63"/>
      <c r="V103" s="68"/>
      <c r="W103" s="63"/>
      <c r="X103" s="63"/>
      <c r="Y103" s="63"/>
      <c r="Z103" s="63"/>
      <c r="AA103" s="100">
        <f>VLOOKUP(B:B,'[7]ETN Mgmt tool'!$C$1:$I$65536,7,FALSE)</f>
        <v>10546.25</v>
      </c>
      <c r="AB103" s="101">
        <f>VLOOKUP(B:B,'[7]ETN Mgmt tool'!$C$1:$J$65536,8,FALSE)</f>
        <v>0</v>
      </c>
      <c r="AC103" s="102">
        <f>VLOOKUP(B:B,'[7]ETN Mgmt tool'!$C$1:$G$65536,5,FALSE)</f>
        <v>10546.25</v>
      </c>
      <c r="AD103" s="87" t="s">
        <v>2</v>
      </c>
      <c r="AE103" s="93">
        <f>VLOOKUP(B103,'[8]COWD Accruals'!$A$10:$F$724,6,FALSE)</f>
        <v>10546.25</v>
      </c>
    </row>
    <row r="104" spans="1:31" ht="15" hidden="1" outlineLevel="1">
      <c r="A104" s="17">
        <v>8</v>
      </c>
      <c r="B104" s="39" t="s">
        <v>237</v>
      </c>
      <c r="C104" s="39" t="s">
        <v>238</v>
      </c>
      <c r="D104" s="124" t="s">
        <v>663</v>
      </c>
      <c r="E104" s="67">
        <v>13059</v>
      </c>
      <c r="F104" s="37">
        <v>0</v>
      </c>
      <c r="G104" s="37">
        <v>13059</v>
      </c>
      <c r="H104" s="64">
        <v>13059</v>
      </c>
      <c r="I104" s="68">
        <v>0</v>
      </c>
      <c r="J104" s="63"/>
      <c r="K104" s="68"/>
      <c r="L104" s="63"/>
      <c r="M104" s="63"/>
      <c r="N104" s="63"/>
      <c r="O104" s="63"/>
      <c r="P104" s="89" t="s">
        <v>2</v>
      </c>
      <c r="Q104" s="93">
        <f>VLOOKUP(B104,'[6]COWD Accruals'!$A$10:$F$724,6,FALSE)</f>
        <v>13059</v>
      </c>
      <c r="R104" s="93">
        <f t="shared" si="6"/>
        <v>0</v>
      </c>
      <c r="S104" s="64">
        <v>13059</v>
      </c>
      <c r="T104" s="68">
        <v>0</v>
      </c>
      <c r="U104" s="63"/>
      <c r="V104" s="68"/>
      <c r="W104" s="63"/>
      <c r="X104" s="63"/>
      <c r="Y104" s="63"/>
      <c r="Z104" s="63"/>
      <c r="AA104" s="100">
        <f>VLOOKUP(B:B,'[7]ETN Mgmt tool'!$C$1:$I$65536,7,FALSE)</f>
        <v>13059</v>
      </c>
      <c r="AB104" s="101">
        <f>VLOOKUP(B:B,'[7]ETN Mgmt tool'!$C$1:$J$65536,8,FALSE)</f>
        <v>0</v>
      </c>
      <c r="AC104" s="102">
        <f>VLOOKUP(B:B,'[7]ETN Mgmt tool'!$C$1:$G$65536,5,FALSE)</f>
        <v>13059</v>
      </c>
      <c r="AD104" s="87" t="s">
        <v>2</v>
      </c>
      <c r="AE104" s="93">
        <f>VLOOKUP(B104,'[8]COWD Accruals'!$A$10:$F$724,6,FALSE)</f>
        <v>13059</v>
      </c>
    </row>
    <row r="105" spans="1:31" ht="15" hidden="1" outlineLevel="1">
      <c r="A105" s="17">
        <v>8</v>
      </c>
      <c r="B105" s="39" t="s">
        <v>239</v>
      </c>
      <c r="C105" s="39" t="s">
        <v>240</v>
      </c>
      <c r="D105" s="124" t="s">
        <v>663</v>
      </c>
      <c r="E105" s="67">
        <v>143525</v>
      </c>
      <c r="F105" s="37">
        <v>0</v>
      </c>
      <c r="G105" s="37">
        <v>143525</v>
      </c>
      <c r="H105" s="64">
        <v>143525</v>
      </c>
      <c r="I105" s="68">
        <v>0</v>
      </c>
      <c r="J105" s="63"/>
      <c r="K105" s="68"/>
      <c r="L105" s="63"/>
      <c r="M105" s="63"/>
      <c r="N105" s="63"/>
      <c r="O105" s="63"/>
      <c r="P105" s="89" t="s">
        <v>2</v>
      </c>
      <c r="Q105" s="93">
        <f>VLOOKUP(B105,'[6]COWD Accruals'!$A$10:$F$724,6,FALSE)</f>
        <v>143525</v>
      </c>
      <c r="R105" s="93">
        <f t="shared" si="6"/>
        <v>0</v>
      </c>
      <c r="S105" s="64">
        <v>143525</v>
      </c>
      <c r="T105" s="68">
        <v>0</v>
      </c>
      <c r="U105" s="63"/>
      <c r="V105" s="68"/>
      <c r="W105" s="63"/>
      <c r="X105" s="63"/>
      <c r="Y105" s="63"/>
      <c r="Z105" s="63"/>
      <c r="AA105" s="100">
        <f>VLOOKUP(B:B,'[7]ETN Mgmt tool'!$C$1:$I$65536,7,FALSE)</f>
        <v>143525</v>
      </c>
      <c r="AB105" s="101">
        <f>VLOOKUP(B:B,'[7]ETN Mgmt tool'!$C$1:$J$65536,8,FALSE)</f>
        <v>0</v>
      </c>
      <c r="AC105" s="102">
        <f>VLOOKUP(B:B,'[7]ETN Mgmt tool'!$C$1:$G$65536,5,FALSE)</f>
        <v>143525</v>
      </c>
      <c r="AD105" s="87" t="s">
        <v>2</v>
      </c>
      <c r="AE105" s="93">
        <f>VLOOKUP(B105,'[8]COWD Accruals'!$A$10:$F$724,6,FALSE)</f>
        <v>143525</v>
      </c>
    </row>
    <row r="106" spans="1:31" ht="15" hidden="1" outlineLevel="1">
      <c r="A106" s="17">
        <v>8</v>
      </c>
      <c r="B106" s="39" t="s">
        <v>241</v>
      </c>
      <c r="C106" s="39" t="s">
        <v>242</v>
      </c>
      <c r="D106" s="124" t="s">
        <v>663</v>
      </c>
      <c r="E106" s="67">
        <v>25931</v>
      </c>
      <c r="F106" s="37">
        <v>0</v>
      </c>
      <c r="G106" s="37">
        <v>25931</v>
      </c>
      <c r="H106" s="64">
        <v>25931</v>
      </c>
      <c r="I106" s="68">
        <v>0</v>
      </c>
      <c r="J106" s="63"/>
      <c r="K106" s="68"/>
      <c r="L106" s="63"/>
      <c r="M106" s="63"/>
      <c r="N106" s="63"/>
      <c r="O106" s="63"/>
      <c r="P106" s="89" t="s">
        <v>2</v>
      </c>
      <c r="Q106" s="93">
        <f>VLOOKUP(B106,'[6]COWD Accruals'!$A$10:$F$724,6,FALSE)</f>
        <v>25931</v>
      </c>
      <c r="R106" s="93">
        <f t="shared" si="6"/>
        <v>0</v>
      </c>
      <c r="S106" s="64">
        <v>25931</v>
      </c>
      <c r="T106" s="68">
        <v>0</v>
      </c>
      <c r="U106" s="63"/>
      <c r="V106" s="68"/>
      <c r="W106" s="63"/>
      <c r="X106" s="63"/>
      <c r="Y106" s="63"/>
      <c r="Z106" s="63"/>
      <c r="AA106" s="100">
        <f>VLOOKUP(B:B,'[7]ETN Mgmt tool'!$C$1:$I$65536,7,FALSE)</f>
        <v>25931</v>
      </c>
      <c r="AB106" s="101">
        <f>VLOOKUP(B:B,'[7]ETN Mgmt tool'!$C$1:$J$65536,8,FALSE)</f>
        <v>0</v>
      </c>
      <c r="AC106" s="102">
        <f>VLOOKUP(B:B,'[7]ETN Mgmt tool'!$C$1:$G$65536,5,FALSE)</f>
        <v>25931</v>
      </c>
      <c r="AD106" s="87" t="s">
        <v>2</v>
      </c>
      <c r="AE106" s="93">
        <f>VLOOKUP(B106,'[8]COWD Accruals'!$A$10:$F$724,6,FALSE)</f>
        <v>25931</v>
      </c>
    </row>
    <row r="107" spans="1:31" ht="15" hidden="1" outlineLevel="1">
      <c r="A107" s="17">
        <v>8</v>
      </c>
      <c r="B107" s="39" t="s">
        <v>243</v>
      </c>
      <c r="C107" s="39" t="s">
        <v>244</v>
      </c>
      <c r="D107" s="124" t="s">
        <v>663</v>
      </c>
      <c r="E107" s="67">
        <v>16115</v>
      </c>
      <c r="F107" s="37">
        <v>0</v>
      </c>
      <c r="G107" s="37">
        <v>16115</v>
      </c>
      <c r="H107" s="64">
        <v>16115</v>
      </c>
      <c r="I107" s="68">
        <v>0</v>
      </c>
      <c r="J107" s="63"/>
      <c r="K107" s="68"/>
      <c r="L107" s="63"/>
      <c r="M107" s="63"/>
      <c r="N107" s="63"/>
      <c r="O107" s="63"/>
      <c r="P107" s="89" t="s">
        <v>2</v>
      </c>
      <c r="Q107" s="93">
        <f>VLOOKUP(B107,'[6]COWD Accruals'!$A$10:$F$724,6,FALSE)</f>
        <v>16115</v>
      </c>
      <c r="R107" s="93">
        <f t="shared" si="6"/>
        <v>0</v>
      </c>
      <c r="S107" s="64">
        <v>16115</v>
      </c>
      <c r="T107" s="68">
        <v>0</v>
      </c>
      <c r="U107" s="63"/>
      <c r="V107" s="68"/>
      <c r="W107" s="63"/>
      <c r="X107" s="63"/>
      <c r="Y107" s="63"/>
      <c r="Z107" s="63"/>
      <c r="AA107" s="100">
        <f>VLOOKUP(B:B,'[7]ETN Mgmt tool'!$C$1:$I$65536,7,FALSE)</f>
        <v>16115</v>
      </c>
      <c r="AB107" s="101">
        <f>VLOOKUP(B:B,'[7]ETN Mgmt tool'!$C$1:$J$65536,8,FALSE)</f>
        <v>0</v>
      </c>
      <c r="AC107" s="102">
        <f>VLOOKUP(B:B,'[7]ETN Mgmt tool'!$C$1:$G$65536,5,FALSE)</f>
        <v>16115</v>
      </c>
      <c r="AD107" s="87" t="s">
        <v>2</v>
      </c>
      <c r="AE107" s="93">
        <f>VLOOKUP(B107,'[8]COWD Accruals'!$A$10:$F$724,6,FALSE)</f>
        <v>16115</v>
      </c>
    </row>
    <row r="108" spans="1:31" ht="15" hidden="1" outlineLevel="1">
      <c r="A108" s="17">
        <v>8</v>
      </c>
      <c r="B108" s="39" t="s">
        <v>245</v>
      </c>
      <c r="C108" s="39" t="s">
        <v>246</v>
      </c>
      <c r="D108" s="124" t="s">
        <v>663</v>
      </c>
      <c r="E108" s="67">
        <v>54770</v>
      </c>
      <c r="F108" s="37">
        <v>0</v>
      </c>
      <c r="G108" s="37">
        <v>54770</v>
      </c>
      <c r="H108" s="64">
        <v>54770</v>
      </c>
      <c r="I108" s="68">
        <v>0</v>
      </c>
      <c r="J108" s="63"/>
      <c r="K108" s="68"/>
      <c r="L108" s="63"/>
      <c r="M108" s="63"/>
      <c r="N108" s="63"/>
      <c r="O108" s="63"/>
      <c r="P108" s="89" t="s">
        <v>2</v>
      </c>
      <c r="Q108" s="93">
        <f>VLOOKUP(B108,'[6]COWD Accruals'!$A$10:$F$724,6,FALSE)</f>
        <v>54770</v>
      </c>
      <c r="R108" s="93">
        <f t="shared" si="6"/>
        <v>0</v>
      </c>
      <c r="S108" s="64">
        <v>54770</v>
      </c>
      <c r="T108" s="68">
        <v>0</v>
      </c>
      <c r="U108" s="63"/>
      <c r="V108" s="68"/>
      <c r="W108" s="63"/>
      <c r="X108" s="63"/>
      <c r="Y108" s="63"/>
      <c r="Z108" s="63"/>
      <c r="AA108" s="100">
        <f>VLOOKUP(B:B,'[7]ETN Mgmt tool'!$C$1:$I$65536,7,FALSE)</f>
        <v>54770</v>
      </c>
      <c r="AB108" s="101">
        <f>VLOOKUP(B:B,'[7]ETN Mgmt tool'!$C$1:$J$65536,8,FALSE)</f>
        <v>0</v>
      </c>
      <c r="AC108" s="102">
        <f>VLOOKUP(B:B,'[7]ETN Mgmt tool'!$C$1:$G$65536,5,FALSE)</f>
        <v>54770</v>
      </c>
      <c r="AD108" s="87" t="s">
        <v>2</v>
      </c>
      <c r="AE108" s="93">
        <f>VLOOKUP(B108,'[8]COWD Accruals'!$A$10:$F$724,6,FALSE)</f>
        <v>54770</v>
      </c>
    </row>
    <row r="109" spans="1:31" ht="15" hidden="1" outlineLevel="1">
      <c r="A109" s="17">
        <v>8</v>
      </c>
      <c r="B109" s="39" t="s">
        <v>247</v>
      </c>
      <c r="C109" s="39" t="s">
        <v>248</v>
      </c>
      <c r="D109" s="124" t="s">
        <v>663</v>
      </c>
      <c r="E109" s="67">
        <v>8571</v>
      </c>
      <c r="F109" s="37">
        <v>0</v>
      </c>
      <c r="G109" s="37">
        <v>8571</v>
      </c>
      <c r="H109" s="64">
        <v>8571</v>
      </c>
      <c r="I109" s="68">
        <v>0</v>
      </c>
      <c r="J109" s="63"/>
      <c r="K109" s="68"/>
      <c r="L109" s="63"/>
      <c r="M109" s="63"/>
      <c r="N109" s="63"/>
      <c r="O109" s="63"/>
      <c r="P109" s="89" t="s">
        <v>2</v>
      </c>
      <c r="Q109" s="93">
        <f>VLOOKUP(B109,'[6]COWD Accruals'!$A$10:$F$724,6,FALSE)</f>
        <v>8571</v>
      </c>
      <c r="R109" s="93">
        <f t="shared" si="6"/>
        <v>0</v>
      </c>
      <c r="S109" s="64">
        <v>8571</v>
      </c>
      <c r="T109" s="68">
        <v>0</v>
      </c>
      <c r="U109" s="63"/>
      <c r="V109" s="68"/>
      <c r="W109" s="63"/>
      <c r="X109" s="63"/>
      <c r="Y109" s="63"/>
      <c r="Z109" s="63"/>
      <c r="AA109" s="100">
        <f>VLOOKUP(B:B,'[7]ETN Mgmt tool'!$C$1:$I$65536,7,FALSE)</f>
        <v>8571</v>
      </c>
      <c r="AB109" s="101">
        <f>VLOOKUP(B:B,'[7]ETN Mgmt tool'!$C$1:$J$65536,8,FALSE)</f>
        <v>0</v>
      </c>
      <c r="AC109" s="102">
        <f>VLOOKUP(B:B,'[7]ETN Mgmt tool'!$C$1:$G$65536,5,FALSE)</f>
        <v>8571</v>
      </c>
      <c r="AD109" s="87" t="s">
        <v>2</v>
      </c>
      <c r="AE109" s="93">
        <f>VLOOKUP(B109,'[8]COWD Accruals'!$A$10:$F$724,6,FALSE)</f>
        <v>8571</v>
      </c>
    </row>
    <row r="110" spans="1:31" ht="15" hidden="1" outlineLevel="1">
      <c r="A110" s="17">
        <v>8</v>
      </c>
      <c r="B110" s="39" t="s">
        <v>249</v>
      </c>
      <c r="C110" s="39" t="s">
        <v>250</v>
      </c>
      <c r="D110" s="124" t="s">
        <v>663</v>
      </c>
      <c r="E110" s="67">
        <v>17225</v>
      </c>
      <c r="F110" s="37">
        <v>0</v>
      </c>
      <c r="G110" s="37">
        <v>17225</v>
      </c>
      <c r="H110" s="64">
        <v>17225</v>
      </c>
      <c r="I110" s="68">
        <v>0</v>
      </c>
      <c r="J110" s="63"/>
      <c r="K110" s="68"/>
      <c r="L110" s="63"/>
      <c r="M110" s="63"/>
      <c r="N110" s="63"/>
      <c r="O110" s="63"/>
      <c r="P110" s="89" t="s">
        <v>2</v>
      </c>
      <c r="Q110" s="93">
        <f>VLOOKUP(B110,'[6]COWD Accruals'!$A$10:$F$724,6,FALSE)</f>
        <v>17225</v>
      </c>
      <c r="R110" s="93">
        <f t="shared" si="6"/>
        <v>0</v>
      </c>
      <c r="S110" s="64">
        <v>17225</v>
      </c>
      <c r="T110" s="68">
        <v>0</v>
      </c>
      <c r="U110" s="63"/>
      <c r="V110" s="68"/>
      <c r="W110" s="63"/>
      <c r="X110" s="63"/>
      <c r="Y110" s="63"/>
      <c r="Z110" s="63"/>
      <c r="AA110" s="100">
        <f>VLOOKUP(B:B,'[7]ETN Mgmt tool'!$C$1:$I$65536,7,FALSE)</f>
        <v>17225</v>
      </c>
      <c r="AB110" s="101">
        <f>VLOOKUP(B:B,'[7]ETN Mgmt tool'!$C$1:$J$65536,8,FALSE)</f>
        <v>0</v>
      </c>
      <c r="AC110" s="102">
        <f>VLOOKUP(B:B,'[7]ETN Mgmt tool'!$C$1:$G$65536,5,FALSE)</f>
        <v>17225</v>
      </c>
      <c r="AD110" s="87" t="s">
        <v>2</v>
      </c>
      <c r="AE110" s="93">
        <f>VLOOKUP(B110,'[8]COWD Accruals'!$A$10:$F$724,6,FALSE)</f>
        <v>17225</v>
      </c>
    </row>
    <row r="111" spans="1:31" ht="15" hidden="1" outlineLevel="1">
      <c r="A111" s="17">
        <v>8</v>
      </c>
      <c r="B111" s="39" t="s">
        <v>251</v>
      </c>
      <c r="C111" s="39" t="s">
        <v>252</v>
      </c>
      <c r="D111" s="124" t="s">
        <v>663</v>
      </c>
      <c r="E111" s="67">
        <v>196656</v>
      </c>
      <c r="F111" s="37">
        <v>52500</v>
      </c>
      <c r="G111" s="37">
        <v>249156</v>
      </c>
      <c r="H111" s="64">
        <v>249156</v>
      </c>
      <c r="I111" s="68">
        <v>0</v>
      </c>
      <c r="J111" s="63"/>
      <c r="K111" s="68"/>
      <c r="L111" s="63"/>
      <c r="M111" s="63"/>
      <c r="N111" s="63"/>
      <c r="O111" s="63"/>
      <c r="P111" s="89" t="s">
        <v>2</v>
      </c>
      <c r="Q111" s="93">
        <f>VLOOKUP(B111,'[6]COWD Accruals'!$A$10:$F$724,6,FALSE)</f>
        <v>209156</v>
      </c>
      <c r="R111" s="93">
        <f t="shared" si="6"/>
        <v>40000</v>
      </c>
      <c r="S111" s="64">
        <v>249156</v>
      </c>
      <c r="T111" s="68">
        <v>0</v>
      </c>
      <c r="U111" s="63"/>
      <c r="V111" s="68"/>
      <c r="W111" s="63"/>
      <c r="X111" s="63"/>
      <c r="Y111" s="63"/>
      <c r="Z111" s="63"/>
      <c r="AA111" s="100">
        <f>VLOOKUP(B:B,'[7]ETN Mgmt tool'!$C$1:$I$65536,7,FALSE)</f>
        <v>0</v>
      </c>
      <c r="AB111" s="101">
        <f>VLOOKUP(B:B,'[7]ETN Mgmt tool'!$C$1:$J$65536,8,FALSE)</f>
        <v>0</v>
      </c>
      <c r="AC111" s="102">
        <f>VLOOKUP(B:B,'[7]ETN Mgmt tool'!$C$1:$G$65536,5,FALSE)</f>
        <v>0</v>
      </c>
      <c r="AD111" s="87" t="s">
        <v>2</v>
      </c>
      <c r="AE111" s="93">
        <f>VLOOKUP(B111,'[8]COWD Accruals'!$A$10:$F$724,6,FALSE)</f>
        <v>0</v>
      </c>
    </row>
    <row r="112" spans="1:31" ht="15" hidden="1" outlineLevel="1">
      <c r="A112" s="17">
        <v>8</v>
      </c>
      <c r="B112" s="39" t="s">
        <v>253</v>
      </c>
      <c r="C112" s="39" t="s">
        <v>254</v>
      </c>
      <c r="D112" s="124" t="s">
        <v>663</v>
      </c>
      <c r="E112" s="67">
        <v>340</v>
      </c>
      <c r="F112" s="37">
        <v>0</v>
      </c>
      <c r="G112" s="37">
        <v>340</v>
      </c>
      <c r="H112" s="64">
        <v>340</v>
      </c>
      <c r="I112" s="68">
        <v>0</v>
      </c>
      <c r="J112" s="63"/>
      <c r="K112" s="68"/>
      <c r="L112" s="63"/>
      <c r="M112" s="63"/>
      <c r="N112" s="63"/>
      <c r="O112" s="63"/>
      <c r="P112" s="89" t="s">
        <v>2</v>
      </c>
      <c r="Q112" s="93">
        <f>VLOOKUP(B112,'[6]COWD Accruals'!$A$10:$F$724,6,FALSE)</f>
        <v>340</v>
      </c>
      <c r="R112" s="93">
        <f t="shared" si="6"/>
        <v>0</v>
      </c>
      <c r="S112" s="64">
        <v>340</v>
      </c>
      <c r="T112" s="68">
        <v>0</v>
      </c>
      <c r="U112" s="63"/>
      <c r="V112" s="68"/>
      <c r="W112" s="63"/>
      <c r="X112" s="63"/>
      <c r="Y112" s="63"/>
      <c r="Z112" s="63"/>
      <c r="AA112" s="100">
        <f>VLOOKUP(B:B,'[7]ETN Mgmt tool'!$C$1:$I$65536,7,FALSE)</f>
        <v>340</v>
      </c>
      <c r="AB112" s="101">
        <f>VLOOKUP(B:B,'[7]ETN Mgmt tool'!$C$1:$J$65536,8,FALSE)</f>
        <v>0</v>
      </c>
      <c r="AC112" s="102">
        <f>VLOOKUP(B:B,'[7]ETN Mgmt tool'!$C$1:$G$65536,5,FALSE)</f>
        <v>340</v>
      </c>
      <c r="AD112" s="87" t="s">
        <v>2</v>
      </c>
      <c r="AE112" s="93">
        <f>VLOOKUP(B112,'[8]COWD Accruals'!$A$10:$F$724,6,FALSE)</f>
        <v>340</v>
      </c>
    </row>
    <row r="113" spans="1:31" ht="15" hidden="1" outlineLevel="1">
      <c r="A113" s="17">
        <v>8</v>
      </c>
      <c r="B113" s="39" t="s">
        <v>255</v>
      </c>
      <c r="C113" s="39" t="s">
        <v>256</v>
      </c>
      <c r="D113" s="124" t="s">
        <v>663</v>
      </c>
      <c r="E113" s="67">
        <v>145062</v>
      </c>
      <c r="F113" s="37">
        <v>0</v>
      </c>
      <c r="G113" s="37">
        <v>145062</v>
      </c>
      <c r="H113" s="64">
        <v>145062</v>
      </c>
      <c r="I113" s="68">
        <v>0</v>
      </c>
      <c r="J113" s="63"/>
      <c r="K113" s="68"/>
      <c r="L113" s="63"/>
      <c r="M113" s="63"/>
      <c r="N113" s="63"/>
      <c r="O113" s="63"/>
      <c r="P113" s="89" t="s">
        <v>2</v>
      </c>
      <c r="Q113" s="93">
        <f>VLOOKUP(B113,'[6]COWD Accruals'!$A$10:$F$724,6,FALSE)</f>
        <v>145062</v>
      </c>
      <c r="R113" s="93">
        <f t="shared" si="6"/>
        <v>0</v>
      </c>
      <c r="S113" s="64">
        <v>145062</v>
      </c>
      <c r="T113" s="68">
        <v>0</v>
      </c>
      <c r="U113" s="63"/>
      <c r="V113" s="68"/>
      <c r="W113" s="63"/>
      <c r="X113" s="63"/>
      <c r="Y113" s="63"/>
      <c r="Z113" s="63"/>
      <c r="AA113" s="100">
        <f>VLOOKUP(B:B,'[7]ETN Mgmt tool'!$C$1:$I$65536,7,FALSE)</f>
        <v>115062</v>
      </c>
      <c r="AB113" s="101">
        <f>VLOOKUP(B:B,'[7]ETN Mgmt tool'!$C$1:$J$65536,8,FALSE)</f>
        <v>10000</v>
      </c>
      <c r="AC113" s="102">
        <f>VLOOKUP(B:B,'[7]ETN Mgmt tool'!$C$1:$G$65536,5,FALSE)</f>
        <v>125062</v>
      </c>
      <c r="AD113" s="87" t="s">
        <v>2</v>
      </c>
      <c r="AE113" s="93">
        <f>VLOOKUP(B113,'[8]COWD Accruals'!$A$10:$F$724,6,FALSE)</f>
        <v>155062</v>
      </c>
    </row>
    <row r="114" spans="1:31" ht="15" hidden="1" outlineLevel="1">
      <c r="A114" s="17">
        <v>8</v>
      </c>
      <c r="B114" s="39" t="s">
        <v>257</v>
      </c>
      <c r="C114" s="39" t="s">
        <v>258</v>
      </c>
      <c r="D114" s="124" t="s">
        <v>663</v>
      </c>
      <c r="E114" s="67">
        <v>149247</v>
      </c>
      <c r="F114" s="37">
        <v>0</v>
      </c>
      <c r="G114" s="37">
        <v>149247</v>
      </c>
      <c r="H114" s="64">
        <v>149247</v>
      </c>
      <c r="I114" s="68">
        <v>0</v>
      </c>
      <c r="J114" s="63"/>
      <c r="K114" s="68"/>
      <c r="L114" s="63"/>
      <c r="M114" s="63"/>
      <c r="N114" s="63"/>
      <c r="O114" s="63"/>
      <c r="P114" s="89" t="s">
        <v>2</v>
      </c>
      <c r="Q114" s="93">
        <f>VLOOKUP(B114,'[6]COWD Accruals'!$A$10:$F$724,6,FALSE)</f>
        <v>149247</v>
      </c>
      <c r="R114" s="93">
        <f t="shared" si="6"/>
        <v>0</v>
      </c>
      <c r="S114" s="64">
        <v>149247</v>
      </c>
      <c r="T114" s="68">
        <v>0</v>
      </c>
      <c r="U114" s="63"/>
      <c r="V114" s="68"/>
      <c r="W114" s="63"/>
      <c r="X114" s="63"/>
      <c r="Y114" s="63"/>
      <c r="Z114" s="63"/>
      <c r="AA114" s="100">
        <f>VLOOKUP(B:B,'[7]ETN Mgmt tool'!$C$1:$I$65536,7,FALSE)</f>
        <v>129041</v>
      </c>
      <c r="AB114" s="101">
        <f>VLOOKUP(B:B,'[7]ETN Mgmt tool'!$C$1:$J$65536,8,FALSE)</f>
        <v>0</v>
      </c>
      <c r="AC114" s="102">
        <f>VLOOKUP(B:B,'[7]ETN Mgmt tool'!$C$1:$G$65536,5,FALSE)</f>
        <v>129041</v>
      </c>
      <c r="AD114" s="87" t="s">
        <v>2</v>
      </c>
      <c r="AE114" s="93">
        <f>VLOOKUP(B114,'[8]COWD Accruals'!$A$10:$F$724,6,FALSE)</f>
        <v>127338.12</v>
      </c>
    </row>
    <row r="115" spans="1:31" ht="15" hidden="1" outlineLevel="1">
      <c r="A115" s="17">
        <v>8</v>
      </c>
      <c r="B115" s="39" t="s">
        <v>259</v>
      </c>
      <c r="C115" s="39" t="s">
        <v>260</v>
      </c>
      <c r="D115" s="124" t="s">
        <v>663</v>
      </c>
      <c r="E115" s="67">
        <v>5315</v>
      </c>
      <c r="F115" s="37">
        <v>0</v>
      </c>
      <c r="G115" s="37">
        <v>5315</v>
      </c>
      <c r="H115" s="64">
        <v>5315</v>
      </c>
      <c r="I115" s="68">
        <v>0</v>
      </c>
      <c r="J115" s="63"/>
      <c r="K115" s="68"/>
      <c r="L115" s="63"/>
      <c r="M115" s="63"/>
      <c r="N115" s="63"/>
      <c r="O115" s="63"/>
      <c r="P115" s="89" t="s">
        <v>2</v>
      </c>
      <c r="Q115" s="93">
        <f>VLOOKUP(B115,'[6]COWD Accruals'!$A$10:$F$724,6,FALSE)</f>
        <v>5315</v>
      </c>
      <c r="R115" s="93">
        <f t="shared" si="6"/>
        <v>0</v>
      </c>
      <c r="S115" s="64">
        <v>5315</v>
      </c>
      <c r="T115" s="68">
        <v>0</v>
      </c>
      <c r="U115" s="63"/>
      <c r="V115" s="68"/>
      <c r="W115" s="63"/>
      <c r="X115" s="63"/>
      <c r="Y115" s="63"/>
      <c r="Z115" s="63"/>
      <c r="AA115" s="100">
        <f>VLOOKUP(B:B,'[7]ETN Mgmt tool'!$C$1:$I$65536,7,FALSE)</f>
        <v>5103.3500000000004</v>
      </c>
      <c r="AB115" s="101">
        <f>VLOOKUP(B:B,'[7]ETN Mgmt tool'!$C$1:$J$65536,8,FALSE)</f>
        <v>0</v>
      </c>
      <c r="AC115" s="102">
        <f>VLOOKUP(B:B,'[7]ETN Mgmt tool'!$C$1:$G$65536,5,FALSE)</f>
        <v>5103.3500000000004</v>
      </c>
      <c r="AD115" s="87" t="s">
        <v>2</v>
      </c>
      <c r="AE115" s="93">
        <f>VLOOKUP(B115,'[8]COWD Accruals'!$A$10:$F$724,6,FALSE)</f>
        <v>5103.3500000000004</v>
      </c>
    </row>
    <row r="116" spans="1:31" ht="15" hidden="1" outlineLevel="1">
      <c r="A116" s="17">
        <v>8</v>
      </c>
      <c r="B116" s="39" t="s">
        <v>261</v>
      </c>
      <c r="C116" s="39" t="s">
        <v>262</v>
      </c>
      <c r="D116" s="124" t="s">
        <v>663</v>
      </c>
      <c r="E116" s="67">
        <v>418840</v>
      </c>
      <c r="F116" s="37">
        <v>0</v>
      </c>
      <c r="G116" s="37">
        <v>418840</v>
      </c>
      <c r="H116" s="64">
        <v>418840</v>
      </c>
      <c r="I116" s="68">
        <v>0</v>
      </c>
      <c r="J116" s="63"/>
      <c r="K116" s="68"/>
      <c r="L116" s="63"/>
      <c r="M116" s="63"/>
      <c r="N116" s="63"/>
      <c r="O116" s="63"/>
      <c r="P116" s="89" t="s">
        <v>2</v>
      </c>
      <c r="Q116" s="93">
        <f>VLOOKUP(B116,'[6]COWD Accruals'!$A$10:$F$724,6,FALSE)</f>
        <v>417389</v>
      </c>
      <c r="R116" s="93">
        <f t="shared" si="6"/>
        <v>1451</v>
      </c>
      <c r="S116" s="64">
        <v>418840</v>
      </c>
      <c r="T116" s="68">
        <v>0</v>
      </c>
      <c r="U116" s="63"/>
      <c r="V116" s="68"/>
      <c r="W116" s="63"/>
      <c r="X116" s="63"/>
      <c r="Y116" s="63"/>
      <c r="Z116" s="63"/>
      <c r="AA116" s="100">
        <f>VLOOKUP(B:B,'[7]ETN Mgmt tool'!$C$1:$I$65536,7,FALSE)</f>
        <v>296215</v>
      </c>
      <c r="AB116" s="101">
        <f>VLOOKUP(B:B,'[7]ETN Mgmt tool'!$C$1:$J$65536,8,FALSE)</f>
        <v>0</v>
      </c>
      <c r="AC116" s="102">
        <f>VLOOKUP(B:B,'[7]ETN Mgmt tool'!$C$1:$G$65536,5,FALSE)</f>
        <v>296215</v>
      </c>
      <c r="AD116" s="87" t="s">
        <v>2</v>
      </c>
      <c r="AE116" s="93">
        <f>VLOOKUP(B116,'[8]COWD Accruals'!$A$10:$F$724,6,FALSE)</f>
        <v>315231.33</v>
      </c>
    </row>
    <row r="117" spans="1:31" ht="15" hidden="1" outlineLevel="1">
      <c r="A117" s="17">
        <v>8</v>
      </c>
      <c r="B117" s="39" t="s">
        <v>263</v>
      </c>
      <c r="C117" s="39" t="s">
        <v>264</v>
      </c>
      <c r="D117" s="124" t="s">
        <v>663</v>
      </c>
      <c r="E117" s="67">
        <v>63405</v>
      </c>
      <c r="F117" s="37">
        <v>0</v>
      </c>
      <c r="G117" s="37">
        <v>63405</v>
      </c>
      <c r="H117" s="64">
        <v>63405</v>
      </c>
      <c r="I117" s="68">
        <v>0</v>
      </c>
      <c r="J117" s="63"/>
      <c r="K117" s="68"/>
      <c r="L117" s="63"/>
      <c r="M117" s="63"/>
      <c r="N117" s="63"/>
      <c r="O117" s="63"/>
      <c r="P117" s="89" t="s">
        <v>2</v>
      </c>
      <c r="Q117" s="93">
        <f>VLOOKUP(B117,'[6]COWD Accruals'!$A$10:$F$724,6,FALSE)</f>
        <v>55703</v>
      </c>
      <c r="R117" s="93">
        <f t="shared" si="6"/>
        <v>7702</v>
      </c>
      <c r="S117" s="64">
        <v>63405</v>
      </c>
      <c r="T117" s="68">
        <v>0</v>
      </c>
      <c r="U117" s="63"/>
      <c r="V117" s="68"/>
      <c r="W117" s="63"/>
      <c r="X117" s="63"/>
      <c r="Y117" s="63"/>
      <c r="Z117" s="63"/>
      <c r="AA117" s="100">
        <f>VLOOKUP(B:B,'[7]ETN Mgmt tool'!$C$1:$I$65536,7,FALSE)</f>
        <v>0</v>
      </c>
      <c r="AB117" s="101">
        <f>VLOOKUP(B:B,'[7]ETN Mgmt tool'!$C$1:$J$65536,8,FALSE)</f>
        <v>0</v>
      </c>
      <c r="AC117" s="102">
        <f>VLOOKUP(B:B,'[7]ETN Mgmt tool'!$C$1:$G$65536,5,FALSE)</f>
        <v>0</v>
      </c>
      <c r="AD117" s="87" t="s">
        <v>2</v>
      </c>
      <c r="AE117" s="93">
        <f>VLOOKUP(B117,'[8]COWD Accruals'!$A$10:$F$724,6,FALSE)</f>
        <v>0</v>
      </c>
    </row>
    <row r="118" spans="1:31" s="60" customFormat="1" hidden="1">
      <c r="B118" s="46" t="s">
        <v>265</v>
      </c>
      <c r="C118" s="46" t="s">
        <v>266</v>
      </c>
      <c r="D118" s="61"/>
      <c r="E118" s="77">
        <v>2575970.67</v>
      </c>
      <c r="F118" s="47">
        <v>52500</v>
      </c>
      <c r="G118" s="47">
        <v>2628470.67</v>
      </c>
      <c r="H118" s="74">
        <v>2628470.67</v>
      </c>
      <c r="I118" s="75">
        <v>0</v>
      </c>
      <c r="J118" s="74"/>
      <c r="K118" s="75"/>
      <c r="L118" s="74"/>
      <c r="M118" s="74"/>
      <c r="N118" s="74"/>
      <c r="O118" s="74"/>
      <c r="P118" s="74"/>
      <c r="Q118" s="97">
        <f>SUM(Q99:Q117)</f>
        <v>2579317.67</v>
      </c>
      <c r="R118" s="97">
        <f>SUM(R99:R117)</f>
        <v>49153</v>
      </c>
      <c r="S118" s="74">
        <v>2628470.67</v>
      </c>
      <c r="T118" s="75">
        <v>0</v>
      </c>
      <c r="U118" s="74"/>
      <c r="V118" s="75"/>
      <c r="W118" s="74"/>
      <c r="X118" s="74"/>
      <c r="Y118" s="74"/>
      <c r="Z118" s="74"/>
      <c r="AA118" s="97">
        <f>SUM(AA99:AA117)</f>
        <v>2142867.0300000003</v>
      </c>
      <c r="AB118" s="98">
        <f>SUM(AB99:AB117)</f>
        <v>10000</v>
      </c>
      <c r="AC118" s="99">
        <f>SUM(AC99:AC117)</f>
        <v>2152867.0300000003</v>
      </c>
      <c r="AD118" s="71"/>
      <c r="AE118" s="97">
        <f>SUM(AE99:AE117)</f>
        <v>2200180.48</v>
      </c>
    </row>
    <row r="119" spans="1:31" ht="15" hidden="1" outlineLevel="1">
      <c r="A119" s="17">
        <v>8</v>
      </c>
      <c r="B119" s="39" t="s">
        <v>267</v>
      </c>
      <c r="C119" s="48" t="s">
        <v>268</v>
      </c>
      <c r="D119" s="124" t="s">
        <v>663</v>
      </c>
      <c r="E119" s="67">
        <v>36265.440000000002</v>
      </c>
      <c r="F119" s="37">
        <v>0</v>
      </c>
      <c r="G119" s="49">
        <v>36265.440000000002</v>
      </c>
      <c r="H119" s="64">
        <v>36265.440000000002</v>
      </c>
      <c r="I119" s="68">
        <v>0</v>
      </c>
      <c r="J119" s="63"/>
      <c r="K119" s="68"/>
      <c r="L119" s="63"/>
      <c r="M119" s="63"/>
      <c r="N119" s="63"/>
      <c r="O119" s="63"/>
      <c r="P119" s="89" t="s">
        <v>2</v>
      </c>
      <c r="Q119" s="93">
        <f>VLOOKUP(B119,'[6]COWD Accruals'!$A$10:$F$724,6,FALSE)</f>
        <v>36265.440000000002</v>
      </c>
      <c r="R119" s="93">
        <f>G119-Q119</f>
        <v>0</v>
      </c>
      <c r="S119" s="64">
        <v>36265.440000000002</v>
      </c>
      <c r="T119" s="68">
        <v>0</v>
      </c>
      <c r="U119" s="63"/>
      <c r="V119" s="68"/>
      <c r="W119" s="63"/>
      <c r="X119" s="63"/>
      <c r="Y119" s="63"/>
      <c r="Z119" s="63"/>
      <c r="AA119" s="100">
        <f>VLOOKUP(B:B,'[7]ETN Mgmt tool'!$C$1:$I$65536,7,FALSE)</f>
        <v>36265.440000000002</v>
      </c>
      <c r="AB119" s="101">
        <f>VLOOKUP(B:B,'[7]ETN Mgmt tool'!$C$1:$J$65536,8,FALSE)</f>
        <v>0</v>
      </c>
      <c r="AC119" s="102">
        <f>VLOOKUP(B:B,'[7]ETN Mgmt tool'!$C$1:$G$65536,5,FALSE)</f>
        <v>36265.440000000002</v>
      </c>
      <c r="AD119" s="87" t="s">
        <v>2</v>
      </c>
      <c r="AE119" s="93">
        <f>VLOOKUP(B119,'[8]COWD Accruals'!$A$10:$F$724,6,FALSE)</f>
        <v>36265.440000000002</v>
      </c>
    </row>
    <row r="120" spans="1:31" ht="15" hidden="1" outlineLevel="1">
      <c r="A120" s="17">
        <v>8</v>
      </c>
      <c r="B120" s="39" t="s">
        <v>269</v>
      </c>
      <c r="C120" s="48" t="s">
        <v>270</v>
      </c>
      <c r="D120" s="124" t="s">
        <v>663</v>
      </c>
      <c r="E120" s="67">
        <v>17028</v>
      </c>
      <c r="F120" s="37">
        <v>0</v>
      </c>
      <c r="G120" s="49">
        <v>17028</v>
      </c>
      <c r="H120" s="64">
        <v>17028</v>
      </c>
      <c r="I120" s="68">
        <v>0</v>
      </c>
      <c r="J120" s="63"/>
      <c r="K120" s="68"/>
      <c r="L120" s="63"/>
      <c r="M120" s="63"/>
      <c r="N120" s="63"/>
      <c r="O120" s="63"/>
      <c r="P120" s="89" t="s">
        <v>2</v>
      </c>
      <c r="Q120" s="93">
        <f>VLOOKUP(B120,'[6]COWD Accruals'!$A$10:$F$724,6,FALSE)</f>
        <v>17028</v>
      </c>
      <c r="R120" s="93">
        <f>G120-Q120</f>
        <v>0</v>
      </c>
      <c r="S120" s="64">
        <v>17028</v>
      </c>
      <c r="T120" s="68">
        <v>0</v>
      </c>
      <c r="U120" s="63"/>
      <c r="V120" s="68"/>
      <c r="W120" s="63"/>
      <c r="X120" s="63"/>
      <c r="Y120" s="63"/>
      <c r="Z120" s="63"/>
      <c r="AA120" s="100">
        <f>VLOOKUP(B:B,'[7]ETN Mgmt tool'!$C$1:$I$65536,7,FALSE)</f>
        <v>17028</v>
      </c>
      <c r="AB120" s="101">
        <f>VLOOKUP(B:B,'[7]ETN Mgmt tool'!$C$1:$J$65536,8,FALSE)</f>
        <v>0</v>
      </c>
      <c r="AC120" s="102">
        <f>VLOOKUP(B:B,'[7]ETN Mgmt tool'!$C$1:$G$65536,5,FALSE)</f>
        <v>17028</v>
      </c>
      <c r="AD120" s="87" t="s">
        <v>2</v>
      </c>
      <c r="AE120" s="93">
        <f>VLOOKUP(B120,'[8]COWD Accruals'!$A$10:$F$724,6,FALSE)</f>
        <v>17028</v>
      </c>
    </row>
    <row r="121" spans="1:31" ht="15" hidden="1" outlineLevel="1">
      <c r="A121" s="17">
        <v>8</v>
      </c>
      <c r="B121" s="39" t="s">
        <v>271</v>
      </c>
      <c r="C121" s="48" t="s">
        <v>272</v>
      </c>
      <c r="D121" s="124" t="s">
        <v>663</v>
      </c>
      <c r="E121" s="67">
        <v>633994</v>
      </c>
      <c r="F121" s="37">
        <v>5516</v>
      </c>
      <c r="G121" s="49">
        <v>639510</v>
      </c>
      <c r="H121" s="64">
        <v>639510</v>
      </c>
      <c r="I121" s="68">
        <v>0</v>
      </c>
      <c r="J121" s="63"/>
      <c r="K121" s="68"/>
      <c r="L121" s="63"/>
      <c r="M121" s="63"/>
      <c r="N121" s="63"/>
      <c r="O121" s="63"/>
      <c r="P121" s="89" t="s">
        <v>2</v>
      </c>
      <c r="Q121" s="93">
        <f>VLOOKUP(B121,'[6]COWD Accruals'!$A$10:$F$724,6,FALSE)</f>
        <v>632156</v>
      </c>
      <c r="R121" s="93">
        <f>G121-Q121</f>
        <v>7354</v>
      </c>
      <c r="S121" s="64">
        <v>639510</v>
      </c>
      <c r="T121" s="68">
        <v>0</v>
      </c>
      <c r="U121" s="63"/>
      <c r="V121" s="68"/>
      <c r="W121" s="63"/>
      <c r="X121" s="63"/>
      <c r="Y121" s="63"/>
      <c r="Z121" s="63"/>
      <c r="AA121" s="100">
        <f>VLOOKUP(B:B,'[7]ETN Mgmt tool'!$C$1:$I$65536,7,FALSE)</f>
        <v>639160</v>
      </c>
      <c r="AB121" s="101">
        <f>VLOOKUP(B:B,'[7]ETN Mgmt tool'!$C$1:$J$65536,8,FALSE)</f>
        <v>0</v>
      </c>
      <c r="AC121" s="102">
        <f>VLOOKUP(B:B,'[7]ETN Mgmt tool'!$C$1:$G$65536,5,FALSE)</f>
        <v>639160</v>
      </c>
      <c r="AD121" s="87" t="s">
        <v>2</v>
      </c>
      <c r="AE121" s="93">
        <f>VLOOKUP(B121,'[8]COWD Accruals'!$A$10:$F$724,6,FALSE)</f>
        <v>594160</v>
      </c>
    </row>
    <row r="122" spans="1:31" ht="15" hidden="1" outlineLevel="1">
      <c r="A122" s="17">
        <v>8</v>
      </c>
      <c r="B122" s="39" t="s">
        <v>273</v>
      </c>
      <c r="C122" s="48" t="s">
        <v>274</v>
      </c>
      <c r="D122" s="124" t="s">
        <v>663</v>
      </c>
      <c r="E122" s="67">
        <v>81786.66</v>
      </c>
      <c r="F122" s="37">
        <v>0</v>
      </c>
      <c r="G122" s="49">
        <v>81786.66</v>
      </c>
      <c r="H122" s="64">
        <v>81786.66</v>
      </c>
      <c r="I122" s="68">
        <v>0</v>
      </c>
      <c r="J122" s="63"/>
      <c r="K122" s="68"/>
      <c r="L122" s="63"/>
      <c r="M122" s="63"/>
      <c r="N122" s="63"/>
      <c r="O122" s="63"/>
      <c r="P122" s="89" t="s">
        <v>2</v>
      </c>
      <c r="Q122" s="93">
        <f>VLOOKUP(B122,'[6]COWD Accruals'!$A$10:$F$724,6,FALSE)</f>
        <v>81786.66</v>
      </c>
      <c r="R122" s="93">
        <f>G122-Q122</f>
        <v>0</v>
      </c>
      <c r="S122" s="64">
        <v>81786.66</v>
      </c>
      <c r="T122" s="68">
        <v>0</v>
      </c>
      <c r="U122" s="63"/>
      <c r="V122" s="68"/>
      <c r="W122" s="63"/>
      <c r="X122" s="63"/>
      <c r="Y122" s="63"/>
      <c r="Z122" s="63"/>
      <c r="AA122" s="100">
        <f>VLOOKUP(B:B,'[7]ETN Mgmt tool'!$C$1:$I$65536,7,FALSE)</f>
        <v>81786.86</v>
      </c>
      <c r="AB122" s="101">
        <f>VLOOKUP(B:B,'[7]ETN Mgmt tool'!$C$1:$J$65536,8,FALSE)</f>
        <v>0</v>
      </c>
      <c r="AC122" s="102">
        <f>VLOOKUP(B:B,'[7]ETN Mgmt tool'!$C$1:$G$65536,5,FALSE)</f>
        <v>81786.86</v>
      </c>
      <c r="AD122" s="87" t="s">
        <v>2</v>
      </c>
      <c r="AE122" s="93">
        <f>VLOOKUP(B122,'[8]COWD Accruals'!$A$10:$F$724,6,FALSE)</f>
        <v>81786.86</v>
      </c>
    </row>
    <row r="123" spans="1:31" ht="15" hidden="1" outlineLevel="1">
      <c r="A123" s="17">
        <v>8</v>
      </c>
      <c r="B123" s="39" t="s">
        <v>275</v>
      </c>
      <c r="C123" s="48" t="s">
        <v>276</v>
      </c>
      <c r="D123" s="124" t="s">
        <v>663</v>
      </c>
      <c r="E123" s="67">
        <v>26634.659999999996</v>
      </c>
      <c r="F123" s="37">
        <v>0</v>
      </c>
      <c r="G123" s="49">
        <v>26634.659999999996</v>
      </c>
      <c r="H123" s="64">
        <v>26634.659999999996</v>
      </c>
      <c r="I123" s="68">
        <v>0</v>
      </c>
      <c r="J123" s="63"/>
      <c r="K123" s="68"/>
      <c r="L123" s="63"/>
      <c r="M123" s="63"/>
      <c r="N123" s="63"/>
      <c r="O123" s="63"/>
      <c r="P123" s="89" t="s">
        <v>2</v>
      </c>
      <c r="Q123" s="93">
        <f>VLOOKUP(B123,'[6]COWD Accruals'!$A$10:$F$724,6,FALSE)</f>
        <v>26634.659999999996</v>
      </c>
      <c r="R123" s="93">
        <f>G123-Q123</f>
        <v>0</v>
      </c>
      <c r="S123" s="64">
        <v>26634.659999999996</v>
      </c>
      <c r="T123" s="68">
        <v>0</v>
      </c>
      <c r="U123" s="63"/>
      <c r="V123" s="68"/>
      <c r="W123" s="63"/>
      <c r="X123" s="63"/>
      <c r="Y123" s="63"/>
      <c r="Z123" s="63"/>
      <c r="AA123" s="100">
        <f>VLOOKUP(B:B,'[7]ETN Mgmt tool'!$C$1:$I$65536,7,FALSE)</f>
        <v>26635</v>
      </c>
      <c r="AB123" s="101">
        <f>VLOOKUP(B:B,'[7]ETN Mgmt tool'!$C$1:$J$65536,8,FALSE)</f>
        <v>0</v>
      </c>
      <c r="AC123" s="102">
        <f>VLOOKUP(B:B,'[7]ETN Mgmt tool'!$C$1:$G$65536,5,FALSE)</f>
        <v>26635</v>
      </c>
      <c r="AD123" s="87" t="s">
        <v>2</v>
      </c>
      <c r="AE123" s="93">
        <f>VLOOKUP(B123,'[8]COWD Accruals'!$A$10:$F$724,6,FALSE)</f>
        <v>26635</v>
      </c>
    </row>
    <row r="124" spans="1:31" s="60" customFormat="1" hidden="1">
      <c r="B124" s="46" t="s">
        <v>277</v>
      </c>
      <c r="C124" s="46" t="s">
        <v>278</v>
      </c>
      <c r="D124" s="61"/>
      <c r="E124" s="77">
        <v>795708.76</v>
      </c>
      <c r="F124" s="47">
        <v>5516</v>
      </c>
      <c r="G124" s="47">
        <v>801224.76</v>
      </c>
      <c r="H124" s="74">
        <v>801224.76</v>
      </c>
      <c r="I124" s="75">
        <v>0</v>
      </c>
      <c r="J124" s="74"/>
      <c r="K124" s="75"/>
      <c r="L124" s="74"/>
      <c r="M124" s="74"/>
      <c r="N124" s="74"/>
      <c r="O124" s="74"/>
      <c r="P124" s="74"/>
      <c r="Q124" s="97">
        <f>SUM(Q119:Q123)</f>
        <v>793870.76</v>
      </c>
      <c r="R124" s="97">
        <f>SUM(R119:R123)</f>
        <v>7354</v>
      </c>
      <c r="S124" s="74">
        <v>801224.76</v>
      </c>
      <c r="T124" s="75">
        <v>0</v>
      </c>
      <c r="U124" s="74"/>
      <c r="V124" s="75"/>
      <c r="W124" s="74"/>
      <c r="X124" s="74"/>
      <c r="Y124" s="74"/>
      <c r="Z124" s="74"/>
      <c r="AA124" s="97">
        <f>SUM(AA119:AA123)</f>
        <v>800875.29999999993</v>
      </c>
      <c r="AB124" s="98">
        <f>SUM(AB119:AB123)</f>
        <v>0</v>
      </c>
      <c r="AC124" s="99">
        <f>SUM(AC119:AC123)</f>
        <v>800875.29999999993</v>
      </c>
      <c r="AD124" s="71"/>
      <c r="AE124" s="97">
        <f>SUM(AE119:AE123)</f>
        <v>755875.29999999993</v>
      </c>
    </row>
    <row r="125" spans="1:31" s="60" customFormat="1" hidden="1">
      <c r="B125" s="40" t="s">
        <v>279</v>
      </c>
      <c r="C125" s="40" t="s">
        <v>280</v>
      </c>
      <c r="D125" s="58"/>
      <c r="E125" s="73">
        <v>3371679.43</v>
      </c>
      <c r="F125" s="43">
        <v>58016</v>
      </c>
      <c r="G125" s="43">
        <v>3429695.43</v>
      </c>
      <c r="H125" s="74">
        <v>3429695.43</v>
      </c>
      <c r="I125" s="75">
        <v>0</v>
      </c>
      <c r="J125" s="74"/>
      <c r="K125" s="75"/>
      <c r="L125" s="74"/>
      <c r="M125" s="74"/>
      <c r="N125" s="74"/>
      <c r="O125" s="74"/>
      <c r="P125" s="74"/>
      <c r="Q125" s="103">
        <f>SUM(Q124,Q118)</f>
        <v>3373188.4299999997</v>
      </c>
      <c r="R125" s="103">
        <f>SUM(R124,R118)</f>
        <v>56507</v>
      </c>
      <c r="S125" s="74">
        <v>3429695.43</v>
      </c>
      <c r="T125" s="75">
        <v>0</v>
      </c>
      <c r="U125" s="74"/>
      <c r="V125" s="75"/>
      <c r="W125" s="74"/>
      <c r="X125" s="74"/>
      <c r="Y125" s="74"/>
      <c r="Z125" s="74"/>
      <c r="AA125" s="103">
        <f>SUM(AA124,AA118)</f>
        <v>2943742.33</v>
      </c>
      <c r="AB125" s="104">
        <f>SUM(AB124,AB118)</f>
        <v>10000</v>
      </c>
      <c r="AC125" s="105">
        <f>SUM(AC124,AC118)</f>
        <v>2953742.33</v>
      </c>
      <c r="AD125" s="71"/>
      <c r="AE125" s="103">
        <f>SUM(AE124,AE118)</f>
        <v>2956055.78</v>
      </c>
    </row>
    <row r="126" spans="1:31" ht="15" hidden="1">
      <c r="A126" s="17">
        <v>7</v>
      </c>
      <c r="B126" s="39" t="s">
        <v>281</v>
      </c>
      <c r="C126" s="39" t="s">
        <v>282</v>
      </c>
      <c r="D126" s="124" t="s">
        <v>660</v>
      </c>
      <c r="E126" s="67">
        <v>34352</v>
      </c>
      <c r="F126" s="37">
        <v>0</v>
      </c>
      <c r="G126" s="37">
        <v>34352</v>
      </c>
      <c r="H126" s="64">
        <v>34352</v>
      </c>
      <c r="I126" s="68">
        <v>0</v>
      </c>
      <c r="J126" s="63"/>
      <c r="K126" s="68"/>
      <c r="L126" s="63"/>
      <c r="M126" s="63"/>
      <c r="N126" s="63"/>
      <c r="O126" s="63"/>
      <c r="P126" s="89" t="s">
        <v>4</v>
      </c>
      <c r="Q126" s="93">
        <f>VLOOKUP(B126,'[6]COWD Accruals'!$A$10:$F$724,6,FALSE)</f>
        <v>34352</v>
      </c>
      <c r="R126" s="93">
        <f>G126-Q126</f>
        <v>0</v>
      </c>
      <c r="S126" s="64">
        <v>34352</v>
      </c>
      <c r="T126" s="68">
        <v>0</v>
      </c>
      <c r="U126" s="63"/>
      <c r="V126" s="68"/>
      <c r="W126" s="63"/>
      <c r="X126" s="63"/>
      <c r="Y126" s="63"/>
      <c r="Z126" s="63"/>
      <c r="AA126" s="100">
        <f>VLOOKUP(B:B,'[7]ETN Mgmt tool'!$C$1:$I$65536,7,FALSE)</f>
        <v>34352</v>
      </c>
      <c r="AB126" s="101">
        <f>VLOOKUP(B:B,'[7]ETN Mgmt tool'!$C$1:$J$65536,8,FALSE)</f>
        <v>0</v>
      </c>
      <c r="AC126" s="102">
        <f>VLOOKUP(B:B,'[7]ETN Mgmt tool'!$C$1:$G$65536,5,FALSE)</f>
        <v>34352</v>
      </c>
      <c r="AD126" s="87" t="s">
        <v>2</v>
      </c>
      <c r="AE126" s="93">
        <f>VLOOKUP(B126,'[8]COWD Accruals'!$A$10:$F$724,6,FALSE)</f>
        <v>34352</v>
      </c>
    </row>
    <row r="127" spans="1:31" ht="15" hidden="1" outlineLevel="1">
      <c r="A127" s="17">
        <v>7</v>
      </c>
      <c r="B127" s="39" t="s">
        <v>283</v>
      </c>
      <c r="C127" s="39" t="s">
        <v>284</v>
      </c>
      <c r="D127" s="124" t="s">
        <v>660</v>
      </c>
      <c r="E127" s="67">
        <v>5000</v>
      </c>
      <c r="F127" s="37">
        <v>0</v>
      </c>
      <c r="G127" s="37">
        <v>5000</v>
      </c>
      <c r="H127" s="64">
        <v>5000</v>
      </c>
      <c r="I127" s="68">
        <v>0</v>
      </c>
      <c r="J127" s="63"/>
      <c r="K127" s="68"/>
      <c r="L127" s="63"/>
      <c r="M127" s="63"/>
      <c r="N127" s="63"/>
      <c r="O127" s="63"/>
      <c r="P127" s="89" t="s">
        <v>4</v>
      </c>
      <c r="Q127" s="93">
        <f>VLOOKUP(B127,'[6]COWD Accruals'!$A$10:$F$724,6,FALSE)</f>
        <v>5000</v>
      </c>
      <c r="R127" s="93">
        <f>G127-Q127</f>
        <v>0</v>
      </c>
      <c r="S127" s="64">
        <v>5000</v>
      </c>
      <c r="T127" s="68">
        <v>0</v>
      </c>
      <c r="U127" s="63"/>
      <c r="V127" s="68"/>
      <c r="W127" s="63"/>
      <c r="X127" s="63"/>
      <c r="Y127" s="63"/>
      <c r="Z127" s="63"/>
      <c r="AA127" s="100">
        <f>VLOOKUP(B:B,'[7]ETN Mgmt tool'!$C$1:$I$65536,7,FALSE)</f>
        <v>5000</v>
      </c>
      <c r="AB127" s="101">
        <f>VLOOKUP(B:B,'[7]ETN Mgmt tool'!$C$1:$J$65536,8,FALSE)</f>
        <v>0</v>
      </c>
      <c r="AC127" s="102">
        <f>VLOOKUP(B:B,'[7]ETN Mgmt tool'!$C$1:$G$65536,5,FALSE)</f>
        <v>5000</v>
      </c>
      <c r="AD127" s="87" t="s">
        <v>2</v>
      </c>
      <c r="AE127" s="93">
        <f>VLOOKUP(B127,'[8]COWD Accruals'!$A$10:$F$724,6,FALSE)</f>
        <v>5000</v>
      </c>
    </row>
    <row r="128" spans="1:31" ht="15" hidden="1" outlineLevel="1">
      <c r="A128" s="17">
        <v>7</v>
      </c>
      <c r="B128" s="39" t="s">
        <v>285</v>
      </c>
      <c r="C128" s="39" t="s">
        <v>286</v>
      </c>
      <c r="D128" s="124" t="s">
        <v>660</v>
      </c>
      <c r="E128" s="67">
        <v>2616653</v>
      </c>
      <c r="F128" s="37">
        <v>55384.615384615383</v>
      </c>
      <c r="G128" s="37">
        <v>2672037.6153846155</v>
      </c>
      <c r="H128" s="64">
        <v>2672037.6153846155</v>
      </c>
      <c r="I128" s="68">
        <v>0</v>
      </c>
      <c r="J128" s="63"/>
      <c r="K128" s="68"/>
      <c r="L128" s="63"/>
      <c r="M128" s="63"/>
      <c r="N128" s="63"/>
      <c r="O128" s="63"/>
      <c r="P128" s="89" t="s">
        <v>4</v>
      </c>
      <c r="Q128" s="93">
        <f>VLOOKUP(B128,'[6]COWD Accruals'!$A$10:$F$724,6,FALSE)</f>
        <v>2669844.846153846</v>
      </c>
      <c r="R128" s="93">
        <f>G128-Q128</f>
        <v>2192.7692307694815</v>
      </c>
      <c r="S128" s="64">
        <v>2672037.6153846155</v>
      </c>
      <c r="T128" s="68">
        <v>0</v>
      </c>
      <c r="U128" s="63"/>
      <c r="V128" s="68"/>
      <c r="W128" s="63"/>
      <c r="X128" s="63"/>
      <c r="Y128" s="63"/>
      <c r="Z128" s="63"/>
      <c r="AA128" s="100">
        <f>VLOOKUP(B:B,'[7]ETN Mgmt tool'!$C$1:$I$65536,7,FALSE)</f>
        <v>2388381</v>
      </c>
      <c r="AB128" s="101">
        <f>VLOOKUP(B:B,'[7]ETN Mgmt tool'!$C$1:$J$65536,8,FALSE)</f>
        <v>28000</v>
      </c>
      <c r="AC128" s="102">
        <f>VLOOKUP(B:B,'[7]ETN Mgmt tool'!$C$1:$G$65536,5,FALSE)</f>
        <v>2416381</v>
      </c>
      <c r="AD128" s="87" t="s">
        <v>2</v>
      </c>
      <c r="AE128" s="93">
        <f>VLOOKUP(B128,'[8]COWD Accruals'!$A$10:$F$724,6,FALSE)</f>
        <v>2428381</v>
      </c>
    </row>
    <row r="129" spans="1:31" ht="15" hidden="1" outlineLevel="1">
      <c r="A129" s="17">
        <v>7</v>
      </c>
      <c r="B129" s="39" t="s">
        <v>287</v>
      </c>
      <c r="C129" s="39" t="s">
        <v>288</v>
      </c>
      <c r="D129" s="124" t="s">
        <v>660</v>
      </c>
      <c r="E129" s="67">
        <v>93362</v>
      </c>
      <c r="F129" s="37">
        <v>0</v>
      </c>
      <c r="G129" s="37">
        <v>93362</v>
      </c>
      <c r="H129" s="64">
        <v>93362</v>
      </c>
      <c r="I129" s="68">
        <v>0</v>
      </c>
      <c r="J129" s="63"/>
      <c r="K129" s="68"/>
      <c r="L129" s="63"/>
      <c r="M129" s="63"/>
      <c r="N129" s="63"/>
      <c r="O129" s="63"/>
      <c r="P129" s="89" t="s">
        <v>4</v>
      </c>
      <c r="Q129" s="93">
        <f>VLOOKUP(B129,'[6]COWD Accruals'!$A$10:$F$724,6,FALSE)</f>
        <v>93362</v>
      </c>
      <c r="R129" s="93">
        <f>G129-Q129</f>
        <v>0</v>
      </c>
      <c r="S129" s="64">
        <v>93362</v>
      </c>
      <c r="T129" s="68">
        <v>0</v>
      </c>
      <c r="U129" s="63"/>
      <c r="V129" s="68"/>
      <c r="W129" s="63"/>
      <c r="X129" s="63"/>
      <c r="Y129" s="63"/>
      <c r="Z129" s="63"/>
      <c r="AA129" s="100">
        <f>VLOOKUP(B:B,'[7]ETN Mgmt tool'!$C$1:$I$65536,7,FALSE)</f>
        <v>80550</v>
      </c>
      <c r="AB129" s="101">
        <f>VLOOKUP(B:B,'[7]ETN Mgmt tool'!$C$1:$J$65536,8,FALSE)</f>
        <v>4215</v>
      </c>
      <c r="AC129" s="102">
        <f>VLOOKUP(B:B,'[7]ETN Mgmt tool'!$C$1:$G$65536,5,FALSE)</f>
        <v>84765</v>
      </c>
      <c r="AD129" s="87" t="s">
        <v>2</v>
      </c>
      <c r="AE129" s="93">
        <f>VLOOKUP(B129,'[8]COWD Accruals'!$A$10:$F$724,6,FALSE)</f>
        <v>91750</v>
      </c>
    </row>
    <row r="130" spans="1:31" ht="15" hidden="1" outlineLevel="1">
      <c r="A130" s="17">
        <v>7</v>
      </c>
      <c r="B130" s="39" t="s">
        <v>289</v>
      </c>
      <c r="C130" s="39" t="s">
        <v>290</v>
      </c>
      <c r="D130" s="124" t="s">
        <v>660</v>
      </c>
      <c r="E130" s="67">
        <v>22360.02</v>
      </c>
      <c r="F130" s="37">
        <v>0</v>
      </c>
      <c r="G130" s="37">
        <v>22360.02</v>
      </c>
      <c r="H130" s="64">
        <v>22360.02</v>
      </c>
      <c r="I130" s="68">
        <v>0</v>
      </c>
      <c r="J130" s="63"/>
      <c r="K130" s="68"/>
      <c r="L130" s="63"/>
      <c r="M130" s="63"/>
      <c r="N130" s="63"/>
      <c r="O130" s="63"/>
      <c r="P130" s="89" t="s">
        <v>4</v>
      </c>
      <c r="Q130" s="93">
        <f>VLOOKUP(B130,'[6]COWD Accruals'!$A$10:$F$724,6,FALSE)</f>
        <v>22360.02</v>
      </c>
      <c r="R130" s="93">
        <f>G130-Q130</f>
        <v>0</v>
      </c>
      <c r="S130" s="64">
        <v>22360.02</v>
      </c>
      <c r="T130" s="68">
        <v>0</v>
      </c>
      <c r="U130" s="63"/>
      <c r="V130" s="68"/>
      <c r="W130" s="63"/>
      <c r="X130" s="63"/>
      <c r="Y130" s="63"/>
      <c r="Z130" s="63"/>
      <c r="AA130" s="100">
        <f>VLOOKUP(B:B,'[7]ETN Mgmt tool'!$C$1:$I$65536,7,FALSE)</f>
        <v>22230</v>
      </c>
      <c r="AB130" s="101">
        <f>VLOOKUP(B:B,'[7]ETN Mgmt tool'!$C$1:$J$65536,8,FALSE)</f>
        <v>199</v>
      </c>
      <c r="AC130" s="102">
        <f>VLOOKUP(B:B,'[7]ETN Mgmt tool'!$C$1:$G$65536,5,FALSE)</f>
        <v>22429</v>
      </c>
      <c r="AD130" s="87" t="s">
        <v>2</v>
      </c>
      <c r="AE130" s="93">
        <f>VLOOKUP(B130,'[8]COWD Accruals'!$A$10:$F$724,6,FALSE)</f>
        <v>22429</v>
      </c>
    </row>
    <row r="131" spans="1:31" s="60" customFormat="1" hidden="1">
      <c r="B131" s="40" t="s">
        <v>291</v>
      </c>
      <c r="C131" s="40" t="s">
        <v>292</v>
      </c>
      <c r="D131" s="58"/>
      <c r="E131" s="73">
        <v>2771727.02</v>
      </c>
      <c r="F131" s="43">
        <v>55384.615384615383</v>
      </c>
      <c r="G131" s="43">
        <v>2827111.6353846155</v>
      </c>
      <c r="H131" s="74">
        <v>2827111.6353846155</v>
      </c>
      <c r="I131" s="75">
        <v>0</v>
      </c>
      <c r="J131" s="74"/>
      <c r="K131" s="75"/>
      <c r="L131" s="74"/>
      <c r="M131" s="74"/>
      <c r="N131" s="74"/>
      <c r="O131" s="74"/>
      <c r="P131" s="74"/>
      <c r="Q131" s="95">
        <f>SUM(Q126:Q130)</f>
        <v>2824918.866153846</v>
      </c>
      <c r="R131" s="95">
        <f>SUM(R126:R130)</f>
        <v>2192.7692307694815</v>
      </c>
      <c r="S131" s="74">
        <v>2827111.6353846155</v>
      </c>
      <c r="T131" s="75">
        <v>0</v>
      </c>
      <c r="U131" s="74"/>
      <c r="V131" s="75"/>
      <c r="W131" s="74"/>
      <c r="X131" s="74"/>
      <c r="Y131" s="74"/>
      <c r="Z131" s="74"/>
      <c r="AA131" s="95">
        <f>SUM(AA126:AA130)</f>
        <v>2530513</v>
      </c>
      <c r="AB131" s="88">
        <f>SUM(AB126:AB130)</f>
        <v>32414</v>
      </c>
      <c r="AC131" s="96">
        <f>SUM(AC126:AC130)</f>
        <v>2562927</v>
      </c>
      <c r="AD131" s="71"/>
      <c r="AE131" s="95">
        <f>SUM(AE126:AE130)</f>
        <v>2581912</v>
      </c>
    </row>
    <row r="132" spans="1:31" ht="15" hidden="1" outlineLevel="1">
      <c r="A132" s="17">
        <v>3</v>
      </c>
      <c r="B132" s="39" t="s">
        <v>293</v>
      </c>
      <c r="C132" s="39" t="s">
        <v>294</v>
      </c>
      <c r="D132" s="124" t="s">
        <v>664</v>
      </c>
      <c r="E132" s="67">
        <v>662733.64</v>
      </c>
      <c r="F132" s="37">
        <v>0</v>
      </c>
      <c r="G132" s="37">
        <v>662733.64</v>
      </c>
      <c r="H132" s="64">
        <v>662733.64</v>
      </c>
      <c r="I132" s="68">
        <v>0</v>
      </c>
      <c r="J132" s="63"/>
      <c r="K132" s="68"/>
      <c r="L132" s="63"/>
      <c r="M132" s="63"/>
      <c r="N132" s="63"/>
      <c r="O132" s="63"/>
      <c r="P132" s="89" t="s">
        <v>650</v>
      </c>
      <c r="Q132" s="93">
        <f>VLOOKUP(B132,'[6]COWD Accruals'!$A$10:$F$724,6,FALSE)</f>
        <v>662733.64</v>
      </c>
      <c r="R132" s="93">
        <f>G132-Q132</f>
        <v>0</v>
      </c>
      <c r="S132" s="64">
        <v>662733.64</v>
      </c>
      <c r="T132" s="68">
        <v>0</v>
      </c>
      <c r="U132" s="63"/>
      <c r="V132" s="68"/>
      <c r="W132" s="63"/>
      <c r="X132" s="63"/>
      <c r="Y132" s="63"/>
      <c r="Z132" s="63"/>
      <c r="AA132" s="100">
        <f>VLOOKUP(B:B,'[7]ETN Mgmt tool'!$C$1:$I$65536,7,FALSE)</f>
        <v>268484</v>
      </c>
      <c r="AB132" s="101">
        <f>VLOOKUP(B:B,'[7]ETN Mgmt tool'!$C$1:$J$65536,8,FALSE)</f>
        <v>0</v>
      </c>
      <c r="AC132" s="102">
        <f>VLOOKUP(B:B,'[7]ETN Mgmt tool'!$C$1:$G$65536,5,FALSE)</f>
        <v>268484</v>
      </c>
      <c r="AD132" s="87" t="s">
        <v>642</v>
      </c>
      <c r="AE132" s="93">
        <f>VLOOKUP(B132,'[8]COWD Accruals'!$A$10:$F$724,6,FALSE)</f>
        <v>268484</v>
      </c>
    </row>
    <row r="133" spans="1:31" ht="15" hidden="1" outlineLevel="1">
      <c r="A133" s="17">
        <v>7</v>
      </c>
      <c r="B133" s="39" t="s">
        <v>295</v>
      </c>
      <c r="C133" s="39" t="s">
        <v>296</v>
      </c>
      <c r="D133" s="124" t="s">
        <v>660</v>
      </c>
      <c r="E133" s="67">
        <v>93548</v>
      </c>
      <c r="F133" s="37">
        <v>25000</v>
      </c>
      <c r="G133" s="37">
        <v>118548</v>
      </c>
      <c r="H133" s="64">
        <v>118548</v>
      </c>
      <c r="I133" s="68">
        <v>0</v>
      </c>
      <c r="J133" s="63"/>
      <c r="K133" s="68"/>
      <c r="L133" s="63"/>
      <c r="M133" s="63"/>
      <c r="N133" s="63"/>
      <c r="O133" s="63"/>
      <c r="P133" s="89" t="s">
        <v>4</v>
      </c>
      <c r="Q133" s="93">
        <f>VLOOKUP(B133,'[6]COWD Accruals'!$A$10:$F$724,6,FALSE)</f>
        <v>113202</v>
      </c>
      <c r="R133" s="93">
        <f>G133-Q133</f>
        <v>5346</v>
      </c>
      <c r="S133" s="64">
        <v>118548</v>
      </c>
      <c r="T133" s="68">
        <v>0</v>
      </c>
      <c r="U133" s="63"/>
      <c r="V133" s="68"/>
      <c r="W133" s="63"/>
      <c r="X133" s="63"/>
      <c r="Y133" s="63"/>
      <c r="Z133" s="63"/>
      <c r="AA133" s="100">
        <f>VLOOKUP(B:B,'[7]ETN Mgmt tool'!$C$1:$I$65536,7,FALSE)</f>
        <v>13596</v>
      </c>
      <c r="AB133" s="101">
        <f>VLOOKUP(B:B,'[7]ETN Mgmt tool'!$C$1:$J$65536,8,FALSE)</f>
        <v>6000</v>
      </c>
      <c r="AC133" s="102">
        <f>VLOOKUP(B:B,'[7]ETN Mgmt tool'!$C$1:$G$65536,5,FALSE)</f>
        <v>19596</v>
      </c>
      <c r="AD133" s="87" t="s">
        <v>642</v>
      </c>
      <c r="AE133" s="93">
        <f>VLOOKUP(B133,'[8]COWD Accruals'!$A$10:$F$724,6,FALSE)</f>
        <v>29760</v>
      </c>
    </row>
    <row r="134" spans="1:31" ht="15" hidden="1" outlineLevel="1">
      <c r="A134" s="17">
        <v>7</v>
      </c>
      <c r="B134" s="39" t="s">
        <v>297</v>
      </c>
      <c r="C134" s="39" t="s">
        <v>298</v>
      </c>
      <c r="D134" s="124" t="s">
        <v>660</v>
      </c>
      <c r="E134" s="67">
        <v>51200</v>
      </c>
      <c r="F134" s="37">
        <v>0</v>
      </c>
      <c r="G134" s="37">
        <v>51200</v>
      </c>
      <c r="H134" s="64">
        <v>51200</v>
      </c>
      <c r="I134" s="68">
        <v>0</v>
      </c>
      <c r="J134" s="63"/>
      <c r="K134" s="68"/>
      <c r="L134" s="63"/>
      <c r="M134" s="63"/>
      <c r="N134" s="63"/>
      <c r="O134" s="63"/>
      <c r="P134" s="89" t="s">
        <v>4</v>
      </c>
      <c r="Q134" s="93">
        <f>VLOOKUP(B134,'[6]COWD Accruals'!$A$10:$F$724,6,FALSE)</f>
        <v>51200</v>
      </c>
      <c r="R134" s="93">
        <f>G134-Q134</f>
        <v>0</v>
      </c>
      <c r="S134" s="64">
        <v>51200</v>
      </c>
      <c r="T134" s="68">
        <v>0</v>
      </c>
      <c r="U134" s="63"/>
      <c r="V134" s="68"/>
      <c r="W134" s="63"/>
      <c r="X134" s="63"/>
      <c r="Y134" s="63"/>
      <c r="Z134" s="63"/>
      <c r="AA134" s="100">
        <f>VLOOKUP(B:B,'[7]ETN Mgmt tool'!$C$1:$I$65536,7,FALSE)</f>
        <v>38925</v>
      </c>
      <c r="AB134" s="101">
        <f>VLOOKUP(B:B,'[7]ETN Mgmt tool'!$C$1:$J$65536,8,FALSE)</f>
        <v>8000</v>
      </c>
      <c r="AC134" s="102">
        <f>VLOOKUP(B:B,'[7]ETN Mgmt tool'!$C$1:$G$65536,5,FALSE)</f>
        <v>46925</v>
      </c>
      <c r="AD134" s="87" t="s">
        <v>642</v>
      </c>
      <c r="AE134" s="93">
        <f>VLOOKUP(B134,'[8]COWD Accruals'!$A$10:$F$724,6,FALSE)</f>
        <v>51925</v>
      </c>
    </row>
    <row r="135" spans="1:31" s="60" customFormat="1" hidden="1">
      <c r="B135" s="40" t="s">
        <v>299</v>
      </c>
      <c r="C135" s="40" t="s">
        <v>300</v>
      </c>
      <c r="D135" s="58"/>
      <c r="E135" s="73">
        <v>807481.64</v>
      </c>
      <c r="F135" s="43">
        <v>25000</v>
      </c>
      <c r="G135" s="43">
        <v>832481.64</v>
      </c>
      <c r="H135" s="74">
        <v>832481.64</v>
      </c>
      <c r="I135" s="75">
        <v>0</v>
      </c>
      <c r="J135" s="74"/>
      <c r="K135" s="75"/>
      <c r="L135" s="74"/>
      <c r="M135" s="74"/>
      <c r="N135" s="74"/>
      <c r="O135" s="74"/>
      <c r="P135" s="74"/>
      <c r="Q135" s="95">
        <f>SUM(Q132:Q134)</f>
        <v>827135.64</v>
      </c>
      <c r="R135" s="95">
        <f>SUM(R132:R134)</f>
        <v>5346</v>
      </c>
      <c r="S135" s="74">
        <v>832481.64</v>
      </c>
      <c r="T135" s="75">
        <v>0</v>
      </c>
      <c r="U135" s="74"/>
      <c r="V135" s="75"/>
      <c r="W135" s="74"/>
      <c r="X135" s="74"/>
      <c r="Y135" s="74"/>
      <c r="Z135" s="74"/>
      <c r="AA135" s="95">
        <f>SUM(AA132:AA134)</f>
        <v>321005</v>
      </c>
      <c r="AB135" s="88">
        <f>SUM(AB132:AB134)</f>
        <v>14000</v>
      </c>
      <c r="AC135" s="96">
        <f>SUM(AC132:AC134)</f>
        <v>335005</v>
      </c>
      <c r="AD135" s="71"/>
      <c r="AE135" s="95">
        <f>SUM(AE132:AE134)</f>
        <v>350169</v>
      </c>
    </row>
    <row r="136" spans="1:31" ht="15" hidden="1" outlineLevel="1">
      <c r="A136" s="17">
        <v>6</v>
      </c>
      <c r="B136" s="39" t="s">
        <v>301</v>
      </c>
      <c r="C136" s="39" t="s">
        <v>302</v>
      </c>
      <c r="D136" s="124" t="s">
        <v>662</v>
      </c>
      <c r="E136" s="67">
        <v>174893</v>
      </c>
      <c r="F136" s="37">
        <v>0</v>
      </c>
      <c r="G136" s="37">
        <v>174893</v>
      </c>
      <c r="H136" s="64">
        <v>174893</v>
      </c>
      <c r="I136" s="68">
        <v>0</v>
      </c>
      <c r="J136" s="63"/>
      <c r="K136" s="68"/>
      <c r="L136" s="63"/>
      <c r="M136" s="63"/>
      <c r="N136" s="63"/>
      <c r="O136" s="63"/>
      <c r="P136" s="89" t="s">
        <v>2</v>
      </c>
      <c r="Q136" s="93">
        <f>VLOOKUP(B136,'[6]COWD Accruals'!$A$10:$F$724,6,FALSE)</f>
        <v>174893</v>
      </c>
      <c r="R136" s="93">
        <f>G136-Q136</f>
        <v>0</v>
      </c>
      <c r="S136" s="64">
        <v>174893</v>
      </c>
      <c r="T136" s="68">
        <v>0</v>
      </c>
      <c r="U136" s="63"/>
      <c r="V136" s="68"/>
      <c r="W136" s="63"/>
      <c r="X136" s="63"/>
      <c r="Y136" s="63"/>
      <c r="Z136" s="63"/>
      <c r="AA136" s="100">
        <f>VLOOKUP(B:B,'[7]ETN Mgmt tool'!$C$1:$I$65536,7,FALSE)</f>
        <v>174893</v>
      </c>
      <c r="AB136" s="101">
        <f>VLOOKUP(B:B,'[7]ETN Mgmt tool'!$C$1:$J$65536,8,FALSE)</f>
        <v>0</v>
      </c>
      <c r="AC136" s="102">
        <f>VLOOKUP(B:B,'[7]ETN Mgmt tool'!$C$1:$G$65536,5,FALSE)</f>
        <v>174893</v>
      </c>
      <c r="AD136" s="87" t="s">
        <v>641</v>
      </c>
      <c r="AE136" s="93">
        <f>VLOOKUP(B136,'[8]COWD Accruals'!$A$10:$F$724,6,FALSE)</f>
        <v>174893</v>
      </c>
    </row>
    <row r="137" spans="1:31" ht="15" hidden="1" outlineLevel="1">
      <c r="A137" s="17">
        <v>6</v>
      </c>
      <c r="B137" s="39" t="s">
        <v>303</v>
      </c>
      <c r="C137" s="39" t="s">
        <v>304</v>
      </c>
      <c r="D137" s="124" t="s">
        <v>662</v>
      </c>
      <c r="E137" s="67">
        <v>17184.03</v>
      </c>
      <c r="F137" s="37">
        <v>0</v>
      </c>
      <c r="G137" s="37">
        <v>17184.03</v>
      </c>
      <c r="H137" s="64">
        <v>17184.03</v>
      </c>
      <c r="I137" s="68">
        <v>0</v>
      </c>
      <c r="J137" s="63"/>
      <c r="K137" s="68"/>
      <c r="L137" s="63"/>
      <c r="M137" s="63"/>
      <c r="N137" s="63"/>
      <c r="O137" s="63"/>
      <c r="P137" s="89" t="s">
        <v>2</v>
      </c>
      <c r="Q137" s="93">
        <f>VLOOKUP(B137,'[6]COWD Accruals'!$A$10:$F$724,6,FALSE)</f>
        <v>17184.03</v>
      </c>
      <c r="R137" s="93">
        <f>G137-Q137</f>
        <v>0</v>
      </c>
      <c r="S137" s="64">
        <v>17184.03</v>
      </c>
      <c r="T137" s="68">
        <v>0</v>
      </c>
      <c r="U137" s="63"/>
      <c r="V137" s="68"/>
      <c r="W137" s="63"/>
      <c r="X137" s="63"/>
      <c r="Y137" s="63"/>
      <c r="Z137" s="63"/>
      <c r="AA137" s="100">
        <f>VLOOKUP(B:B,'[7]ETN Mgmt tool'!$C$1:$I$65536,7,FALSE)</f>
        <v>17184</v>
      </c>
      <c r="AB137" s="101">
        <f>VLOOKUP(B:B,'[7]ETN Mgmt tool'!$C$1:$J$65536,8,FALSE)</f>
        <v>0</v>
      </c>
      <c r="AC137" s="102">
        <f>VLOOKUP(B:B,'[7]ETN Mgmt tool'!$C$1:$G$65536,5,FALSE)</f>
        <v>17184</v>
      </c>
      <c r="AD137" s="87" t="s">
        <v>641</v>
      </c>
      <c r="AE137" s="93">
        <f>VLOOKUP(B137,'[8]COWD Accruals'!$A$10:$F$724,6,FALSE)</f>
        <v>17184</v>
      </c>
    </row>
    <row r="138" spans="1:31" ht="15" hidden="1" outlineLevel="1">
      <c r="A138" s="17">
        <v>6</v>
      </c>
      <c r="B138" s="39" t="s">
        <v>305</v>
      </c>
      <c r="C138" s="39" t="s">
        <v>306</v>
      </c>
      <c r="D138" s="124" t="s">
        <v>662</v>
      </c>
      <c r="E138" s="67">
        <v>11148.390000000001</v>
      </c>
      <c r="F138" s="37">
        <v>0</v>
      </c>
      <c r="G138" s="37">
        <v>11148.390000000001</v>
      </c>
      <c r="H138" s="64">
        <v>11148.390000000001</v>
      </c>
      <c r="I138" s="68">
        <v>0</v>
      </c>
      <c r="J138" s="63"/>
      <c r="K138" s="68"/>
      <c r="L138" s="63"/>
      <c r="M138" s="63"/>
      <c r="N138" s="63"/>
      <c r="O138" s="63"/>
      <c r="P138" s="89" t="s">
        <v>2</v>
      </c>
      <c r="Q138" s="93">
        <f>VLOOKUP(B138,'[6]COWD Accruals'!$A$10:$F$724,6,FALSE)</f>
        <v>11148.390000000001</v>
      </c>
      <c r="R138" s="93">
        <f>G138-Q138</f>
        <v>0</v>
      </c>
      <c r="S138" s="64">
        <v>11148.390000000001</v>
      </c>
      <c r="T138" s="68">
        <v>0</v>
      </c>
      <c r="U138" s="63"/>
      <c r="V138" s="68"/>
      <c r="W138" s="63"/>
      <c r="X138" s="63"/>
      <c r="Y138" s="63"/>
      <c r="Z138" s="63"/>
      <c r="AA138" s="100">
        <f>VLOOKUP(B:B,'[7]ETN Mgmt tool'!$C$1:$I$65536,7,FALSE)</f>
        <v>11148</v>
      </c>
      <c r="AB138" s="101">
        <f>VLOOKUP(B:B,'[7]ETN Mgmt tool'!$C$1:$J$65536,8,FALSE)</f>
        <v>0</v>
      </c>
      <c r="AC138" s="102">
        <f>VLOOKUP(B:B,'[7]ETN Mgmt tool'!$C$1:$G$65536,5,FALSE)</f>
        <v>11148</v>
      </c>
      <c r="AD138" s="87" t="s">
        <v>641</v>
      </c>
      <c r="AE138" s="93">
        <f>VLOOKUP(B138,'[8]COWD Accruals'!$A$10:$F$724,6,FALSE)</f>
        <v>11148</v>
      </c>
    </row>
    <row r="139" spans="1:31" s="60" customFormat="1" hidden="1">
      <c r="B139" s="40" t="s">
        <v>307</v>
      </c>
      <c r="C139" s="40" t="s">
        <v>308</v>
      </c>
      <c r="D139" s="58"/>
      <c r="E139" s="73">
        <v>203225.42</v>
      </c>
      <c r="F139" s="43">
        <v>0</v>
      </c>
      <c r="G139" s="43">
        <v>203225.42</v>
      </c>
      <c r="H139" s="74">
        <v>203225.42</v>
      </c>
      <c r="I139" s="75">
        <v>0</v>
      </c>
      <c r="J139" s="74"/>
      <c r="K139" s="75"/>
      <c r="L139" s="74"/>
      <c r="M139" s="74"/>
      <c r="N139" s="74"/>
      <c r="O139" s="74"/>
      <c r="P139" s="74"/>
      <c r="Q139" s="95">
        <f>SUM(Q136:Q138)</f>
        <v>203225.42</v>
      </c>
      <c r="R139" s="95">
        <f>SUM(R136:R138)</f>
        <v>0</v>
      </c>
      <c r="S139" s="74">
        <v>203225.42</v>
      </c>
      <c r="T139" s="75">
        <v>0</v>
      </c>
      <c r="U139" s="74"/>
      <c r="V139" s="75"/>
      <c r="W139" s="74"/>
      <c r="X139" s="74"/>
      <c r="Y139" s="74"/>
      <c r="Z139" s="74"/>
      <c r="AA139" s="95">
        <f>SUM(AA136:AA138)</f>
        <v>203225</v>
      </c>
      <c r="AB139" s="88">
        <f>SUM(AB136:AB138)</f>
        <v>0</v>
      </c>
      <c r="AC139" s="96">
        <f>SUM(AC136:AC138)</f>
        <v>203225</v>
      </c>
      <c r="AD139" s="71"/>
      <c r="AE139" s="95">
        <f>SUM(AE136:AE138)</f>
        <v>203225</v>
      </c>
    </row>
    <row r="140" spans="1:31" ht="15" hidden="1" outlineLevel="1">
      <c r="A140" s="17">
        <v>6</v>
      </c>
      <c r="B140" s="39" t="s">
        <v>309</v>
      </c>
      <c r="C140" s="39" t="s">
        <v>310</v>
      </c>
      <c r="D140" s="124" t="s">
        <v>662</v>
      </c>
      <c r="E140" s="67">
        <v>261851.55</v>
      </c>
      <c r="F140" s="37">
        <v>0</v>
      </c>
      <c r="G140" s="37">
        <v>261851.55</v>
      </c>
      <c r="H140" s="64">
        <v>261851.55</v>
      </c>
      <c r="I140" s="68">
        <v>0</v>
      </c>
      <c r="J140" s="63"/>
      <c r="K140" s="68"/>
      <c r="L140" s="63"/>
      <c r="M140" s="63"/>
      <c r="N140" s="63"/>
      <c r="O140" s="63"/>
      <c r="P140" s="89" t="s">
        <v>2</v>
      </c>
      <c r="Q140" s="93">
        <f>VLOOKUP(B140,'[6]COWD Accruals'!$A$10:$F$724,6,FALSE)</f>
        <v>261851.55</v>
      </c>
      <c r="R140" s="93">
        <f>G140-Q140</f>
        <v>0</v>
      </c>
      <c r="S140" s="64">
        <v>261851.55</v>
      </c>
      <c r="T140" s="68">
        <v>0</v>
      </c>
      <c r="U140" s="63"/>
      <c r="V140" s="68"/>
      <c r="W140" s="63"/>
      <c r="X140" s="63"/>
      <c r="Y140" s="63"/>
      <c r="Z140" s="63"/>
      <c r="AA140" s="100">
        <f>VLOOKUP(B:B,'[7]ETN Mgmt tool'!$C$1:$I$65536,7,FALSE)</f>
        <v>261852</v>
      </c>
      <c r="AB140" s="101">
        <f>VLOOKUP(B:B,'[7]ETN Mgmt tool'!$C$1:$J$65536,8,FALSE)</f>
        <v>0</v>
      </c>
      <c r="AC140" s="102">
        <f>VLOOKUP(B:B,'[7]ETN Mgmt tool'!$C$1:$G$65536,5,FALSE)</f>
        <v>261852</v>
      </c>
      <c r="AD140" s="87" t="s">
        <v>641</v>
      </c>
      <c r="AE140" s="93">
        <f>VLOOKUP(B140,'[8]COWD Accruals'!$A$10:$F$724,6,FALSE)</f>
        <v>261852</v>
      </c>
    </row>
    <row r="141" spans="1:31" s="60" customFormat="1" hidden="1">
      <c r="B141" s="40" t="s">
        <v>311</v>
      </c>
      <c r="C141" s="40" t="s">
        <v>312</v>
      </c>
      <c r="D141" s="58"/>
      <c r="E141" s="73">
        <v>261851.55</v>
      </c>
      <c r="F141" s="43">
        <v>0</v>
      </c>
      <c r="G141" s="43">
        <v>261851.55</v>
      </c>
      <c r="H141" s="74">
        <v>261851.55</v>
      </c>
      <c r="I141" s="75">
        <v>0</v>
      </c>
      <c r="J141" s="74"/>
      <c r="K141" s="75"/>
      <c r="L141" s="74"/>
      <c r="M141" s="74"/>
      <c r="N141" s="74"/>
      <c r="O141" s="74"/>
      <c r="P141" s="74"/>
      <c r="Q141" s="95">
        <f>SUM(Q140)</f>
        <v>261851.55</v>
      </c>
      <c r="R141" s="95">
        <f>SUM(R140)</f>
        <v>0</v>
      </c>
      <c r="S141" s="74">
        <v>261851.55</v>
      </c>
      <c r="T141" s="75">
        <v>0</v>
      </c>
      <c r="U141" s="74"/>
      <c r="V141" s="75"/>
      <c r="W141" s="74"/>
      <c r="X141" s="74"/>
      <c r="Y141" s="74"/>
      <c r="Z141" s="74"/>
      <c r="AA141" s="95">
        <f>SUM(AA140)</f>
        <v>261852</v>
      </c>
      <c r="AB141" s="88">
        <f>SUM(AB140)</f>
        <v>0</v>
      </c>
      <c r="AC141" s="96">
        <f>SUM(AC140)</f>
        <v>261852</v>
      </c>
      <c r="AD141" s="71"/>
      <c r="AE141" s="95">
        <f>SUM(AE140)</f>
        <v>261852</v>
      </c>
    </row>
    <row r="142" spans="1:31" ht="15" hidden="1" outlineLevel="1">
      <c r="A142" s="17">
        <v>6</v>
      </c>
      <c r="B142" s="39" t="s">
        <v>313</v>
      </c>
      <c r="C142" s="39" t="s">
        <v>314</v>
      </c>
      <c r="D142" s="124" t="s">
        <v>662</v>
      </c>
      <c r="E142" s="67">
        <v>285286</v>
      </c>
      <c r="F142" s="37">
        <v>0</v>
      </c>
      <c r="G142" s="37">
        <v>285286</v>
      </c>
      <c r="H142" s="64">
        <v>285286</v>
      </c>
      <c r="I142" s="68">
        <v>0</v>
      </c>
      <c r="J142" s="63"/>
      <c r="K142" s="68"/>
      <c r="L142" s="63"/>
      <c r="M142" s="63"/>
      <c r="N142" s="63"/>
      <c r="O142" s="63"/>
      <c r="P142" s="89" t="s">
        <v>2</v>
      </c>
      <c r="Q142" s="93">
        <f>VLOOKUP(B142,'[6]COWD Accruals'!$A$10:$F$724,6,FALSE)</f>
        <v>285286</v>
      </c>
      <c r="R142" s="93">
        <f>G142-Q142</f>
        <v>0</v>
      </c>
      <c r="S142" s="64">
        <v>285286</v>
      </c>
      <c r="T142" s="68">
        <v>0</v>
      </c>
      <c r="U142" s="63"/>
      <c r="V142" s="68"/>
      <c r="W142" s="63"/>
      <c r="X142" s="63"/>
      <c r="Y142" s="63"/>
      <c r="Z142" s="63"/>
      <c r="AA142" s="100">
        <f>VLOOKUP(B:B,'[7]ETN Mgmt tool'!$C$1:$I$65536,7,FALSE)</f>
        <v>285286</v>
      </c>
      <c r="AB142" s="101">
        <f>VLOOKUP(B:B,'[7]ETN Mgmt tool'!$C$1:$J$65536,8,FALSE)</f>
        <v>0</v>
      </c>
      <c r="AC142" s="102">
        <f>VLOOKUP(B:B,'[7]ETN Mgmt tool'!$C$1:$G$65536,5,FALSE)</f>
        <v>285286</v>
      </c>
      <c r="AD142" s="87" t="s">
        <v>641</v>
      </c>
      <c r="AE142" s="93">
        <f>VLOOKUP(B142,'[8]COWD Accruals'!$A$10:$F$724,6,FALSE)</f>
        <v>285286</v>
      </c>
    </row>
    <row r="143" spans="1:31" ht="15" hidden="1" outlineLevel="1">
      <c r="A143" s="17">
        <v>6</v>
      </c>
      <c r="B143" s="39" t="s">
        <v>315</v>
      </c>
      <c r="C143" s="39" t="s">
        <v>316</v>
      </c>
      <c r="D143" s="124" t="s">
        <v>662</v>
      </c>
      <c r="E143" s="67">
        <v>11864</v>
      </c>
      <c r="F143" s="37">
        <v>0</v>
      </c>
      <c r="G143" s="37">
        <v>11864</v>
      </c>
      <c r="H143" s="64">
        <v>11864</v>
      </c>
      <c r="I143" s="68">
        <v>0</v>
      </c>
      <c r="J143" s="63"/>
      <c r="K143" s="68"/>
      <c r="L143" s="63"/>
      <c r="M143" s="63"/>
      <c r="N143" s="63"/>
      <c r="O143" s="63"/>
      <c r="P143" s="89" t="s">
        <v>2</v>
      </c>
      <c r="Q143" s="93">
        <f>VLOOKUP(B143,'[6]COWD Accruals'!$A$10:$F$724,6,FALSE)</f>
        <v>11864</v>
      </c>
      <c r="R143" s="93">
        <f>G143-Q143</f>
        <v>0</v>
      </c>
      <c r="S143" s="64">
        <v>11864</v>
      </c>
      <c r="T143" s="68">
        <v>0</v>
      </c>
      <c r="U143" s="63"/>
      <c r="V143" s="68"/>
      <c r="W143" s="63"/>
      <c r="X143" s="63"/>
      <c r="Y143" s="63"/>
      <c r="Z143" s="63"/>
      <c r="AA143" s="100">
        <f>VLOOKUP(B:B,'[7]ETN Mgmt tool'!$C$1:$I$65536,7,FALSE)</f>
        <v>11864</v>
      </c>
      <c r="AB143" s="101">
        <f>VLOOKUP(B:B,'[7]ETN Mgmt tool'!$C$1:$J$65536,8,FALSE)</f>
        <v>0</v>
      </c>
      <c r="AC143" s="102">
        <f>VLOOKUP(B:B,'[7]ETN Mgmt tool'!$C$1:$G$65536,5,FALSE)</f>
        <v>11864</v>
      </c>
      <c r="AD143" s="87" t="s">
        <v>641</v>
      </c>
      <c r="AE143" s="93">
        <f>VLOOKUP(B143,'[8]COWD Accruals'!$A$10:$F$724,6,FALSE)</f>
        <v>11864</v>
      </c>
    </row>
    <row r="144" spans="1:31" s="60" customFormat="1" hidden="1">
      <c r="B144" s="40" t="s">
        <v>317</v>
      </c>
      <c r="C144" s="40" t="s">
        <v>318</v>
      </c>
      <c r="D144" s="58"/>
      <c r="E144" s="73">
        <v>297150</v>
      </c>
      <c r="F144" s="43">
        <v>0</v>
      </c>
      <c r="G144" s="43">
        <v>297150</v>
      </c>
      <c r="H144" s="74">
        <v>297150</v>
      </c>
      <c r="I144" s="75">
        <v>0</v>
      </c>
      <c r="J144" s="74"/>
      <c r="K144" s="75"/>
      <c r="L144" s="74"/>
      <c r="M144" s="74"/>
      <c r="N144" s="74"/>
      <c r="O144" s="74"/>
      <c r="P144" s="74"/>
      <c r="Q144" s="95">
        <f>SUM(Q142:Q143)</f>
        <v>297150</v>
      </c>
      <c r="R144" s="95">
        <f>SUM(R142:R143)</f>
        <v>0</v>
      </c>
      <c r="S144" s="74">
        <v>297150</v>
      </c>
      <c r="T144" s="75">
        <v>0</v>
      </c>
      <c r="U144" s="74"/>
      <c r="V144" s="75"/>
      <c r="W144" s="74"/>
      <c r="X144" s="74"/>
      <c r="Y144" s="74"/>
      <c r="Z144" s="74"/>
      <c r="AA144" s="95">
        <f>SUM(AA142:AA143)</f>
        <v>297150</v>
      </c>
      <c r="AB144" s="88">
        <f>SUM(AB142:AB143)</f>
        <v>0</v>
      </c>
      <c r="AC144" s="96">
        <f>SUM(AC142:AC143)</f>
        <v>297150</v>
      </c>
      <c r="AD144" s="71"/>
      <c r="AE144" s="95">
        <f>SUM(AE142:AE143)</f>
        <v>297150</v>
      </c>
    </row>
    <row r="145" spans="1:31" ht="15" hidden="1" outlineLevel="1">
      <c r="A145" s="17">
        <v>6</v>
      </c>
      <c r="B145" s="39" t="s">
        <v>319</v>
      </c>
      <c r="C145" s="39" t="s">
        <v>320</v>
      </c>
      <c r="D145" s="124" t="s">
        <v>658</v>
      </c>
      <c r="E145" s="67">
        <v>318302</v>
      </c>
      <c r="F145" s="37">
        <v>0</v>
      </c>
      <c r="G145" s="37">
        <v>318302</v>
      </c>
      <c r="H145" s="64">
        <v>318302</v>
      </c>
      <c r="I145" s="68">
        <v>0</v>
      </c>
      <c r="J145" s="63"/>
      <c r="K145" s="68"/>
      <c r="L145" s="63"/>
      <c r="M145" s="63"/>
      <c r="N145" s="63"/>
      <c r="O145" s="63"/>
      <c r="P145" s="89" t="s">
        <v>2</v>
      </c>
      <c r="Q145" s="93">
        <f>VLOOKUP(B145,'[6]COWD Accruals'!$A$10:$F$724,6,FALSE)</f>
        <v>294670</v>
      </c>
      <c r="R145" s="93">
        <f t="shared" ref="R145:R152" si="7">G145-Q145</f>
        <v>23632</v>
      </c>
      <c r="S145" s="64">
        <v>318302</v>
      </c>
      <c r="T145" s="68">
        <v>0</v>
      </c>
      <c r="U145" s="63"/>
      <c r="V145" s="68"/>
      <c r="W145" s="63"/>
      <c r="X145" s="63"/>
      <c r="Y145" s="63"/>
      <c r="Z145" s="63"/>
      <c r="AA145" s="100">
        <f>VLOOKUP(B:B,'[7]ETN Mgmt tool'!$C$1:$I$65536,7,FALSE)</f>
        <v>236767</v>
      </c>
      <c r="AB145" s="101">
        <f>VLOOKUP(B:B,'[7]ETN Mgmt tool'!$C$1:$J$65536,8,FALSE)</f>
        <v>659</v>
      </c>
      <c r="AC145" s="102">
        <f>VLOOKUP(B:B,'[7]ETN Mgmt tool'!$C$1:$G$65536,5,FALSE)</f>
        <v>237426</v>
      </c>
      <c r="AD145" s="87" t="s">
        <v>2</v>
      </c>
      <c r="AE145" s="93">
        <f>VLOOKUP(B145,'[8]COWD Accruals'!$A$10:$F$724,6,FALSE)</f>
        <v>235036</v>
      </c>
    </row>
    <row r="146" spans="1:31" ht="15" hidden="1" outlineLevel="1">
      <c r="A146" s="17">
        <v>6</v>
      </c>
      <c r="B146" s="39" t="s">
        <v>321</v>
      </c>
      <c r="C146" s="39" t="s">
        <v>111</v>
      </c>
      <c r="D146" s="124" t="s">
        <v>658</v>
      </c>
      <c r="E146" s="67">
        <v>5241434</v>
      </c>
      <c r="F146" s="37">
        <v>-896020.88000000012</v>
      </c>
      <c r="G146" s="37">
        <v>4345413.12</v>
      </c>
      <c r="H146" s="64">
        <v>4345413.12</v>
      </c>
      <c r="I146" s="68">
        <v>0</v>
      </c>
      <c r="J146" s="63"/>
      <c r="K146" s="68"/>
      <c r="L146" s="63"/>
      <c r="M146" s="63"/>
      <c r="N146" s="63"/>
      <c r="O146" s="63"/>
      <c r="P146" s="89" t="s">
        <v>2</v>
      </c>
      <c r="Q146" s="93">
        <f>VLOOKUP(B146,'[6]COWD Accruals'!$A$10:$F$724,6,FALSE)</f>
        <v>4308078.916666666</v>
      </c>
      <c r="R146" s="93">
        <f t="shared" si="7"/>
        <v>37334.203333334066</v>
      </c>
      <c r="S146" s="64">
        <v>4345413.12</v>
      </c>
      <c r="T146" s="68">
        <v>0</v>
      </c>
      <c r="U146" s="63"/>
      <c r="V146" s="68"/>
      <c r="W146" s="63"/>
      <c r="X146" s="63"/>
      <c r="Y146" s="63"/>
      <c r="Z146" s="63"/>
      <c r="AA146" s="100">
        <f>VLOOKUP(B:B,'[7]ETN Mgmt tool'!$C$1:$I$65536,7,FALSE)</f>
        <v>3344531</v>
      </c>
      <c r="AB146" s="101">
        <f>VLOOKUP(B:B,'[7]ETN Mgmt tool'!$C$1:$J$65536,8,FALSE)</f>
        <v>97333</v>
      </c>
      <c r="AC146" s="102">
        <f>VLOOKUP(B:B,'[7]ETN Mgmt tool'!$C$1:$G$65536,5,FALSE)</f>
        <v>3441864</v>
      </c>
      <c r="AD146" s="87" t="s">
        <v>2</v>
      </c>
      <c r="AE146" s="93">
        <f>VLOOKUP(B146,'[8]COWD Accruals'!$A$10:$F$724,6,FALSE)</f>
        <v>3565835</v>
      </c>
    </row>
    <row r="147" spans="1:31" ht="15" hidden="1" outlineLevel="1">
      <c r="A147" s="17">
        <v>6</v>
      </c>
      <c r="B147" s="39" t="s">
        <v>322</v>
      </c>
      <c r="C147" s="39" t="s">
        <v>323</v>
      </c>
      <c r="D147" s="124" t="s">
        <v>658</v>
      </c>
      <c r="E147" s="67">
        <v>6111</v>
      </c>
      <c r="F147" s="37">
        <v>0</v>
      </c>
      <c r="G147" s="37">
        <v>6111</v>
      </c>
      <c r="H147" s="64">
        <v>6111</v>
      </c>
      <c r="I147" s="68">
        <v>0</v>
      </c>
      <c r="J147" s="63"/>
      <c r="K147" s="68"/>
      <c r="L147" s="63"/>
      <c r="M147" s="63"/>
      <c r="N147" s="63"/>
      <c r="O147" s="63"/>
      <c r="P147" s="89" t="s">
        <v>2</v>
      </c>
      <c r="Q147" s="93">
        <f>VLOOKUP(B147,'[6]COWD Accruals'!$A$10:$F$724,6,FALSE)</f>
        <v>6111</v>
      </c>
      <c r="R147" s="93">
        <f t="shared" si="7"/>
        <v>0</v>
      </c>
      <c r="S147" s="64">
        <v>6111</v>
      </c>
      <c r="T147" s="68">
        <v>0</v>
      </c>
      <c r="U147" s="63"/>
      <c r="V147" s="68"/>
      <c r="W147" s="63"/>
      <c r="X147" s="63"/>
      <c r="Y147" s="63"/>
      <c r="Z147" s="63"/>
      <c r="AA147" s="100">
        <f>VLOOKUP(B:B,'[7]ETN Mgmt tool'!$C$1:$I$65536,7,FALSE)</f>
        <v>1012</v>
      </c>
      <c r="AB147" s="101">
        <f>VLOOKUP(B:B,'[7]ETN Mgmt tool'!$C$1:$J$65536,8,FALSE)</f>
        <v>0</v>
      </c>
      <c r="AC147" s="102">
        <f>VLOOKUP(B:B,'[7]ETN Mgmt tool'!$C$1:$G$65536,5,FALSE)</f>
        <v>1012</v>
      </c>
      <c r="AD147" s="87" t="s">
        <v>2</v>
      </c>
      <c r="AE147" s="93">
        <f>VLOOKUP(B147,'[8]COWD Accruals'!$A$10:$F$724,6,FALSE)</f>
        <v>1012</v>
      </c>
    </row>
    <row r="148" spans="1:31" ht="15" hidden="1" outlineLevel="1">
      <c r="A148" s="17">
        <v>6</v>
      </c>
      <c r="B148" s="39" t="s">
        <v>324</v>
      </c>
      <c r="C148" s="39" t="s">
        <v>325</v>
      </c>
      <c r="D148" s="124" t="s">
        <v>658</v>
      </c>
      <c r="E148" s="67">
        <v>69059</v>
      </c>
      <c r="F148" s="37">
        <v>3297.3</v>
      </c>
      <c r="G148" s="37">
        <v>72356.3</v>
      </c>
      <c r="H148" s="64">
        <v>72356.3</v>
      </c>
      <c r="I148" s="68">
        <v>0</v>
      </c>
      <c r="J148" s="63"/>
      <c r="K148" s="68"/>
      <c r="L148" s="63"/>
      <c r="M148" s="63"/>
      <c r="N148" s="63"/>
      <c r="O148" s="63"/>
      <c r="P148" s="89" t="s">
        <v>2</v>
      </c>
      <c r="Q148" s="93">
        <f>VLOOKUP(B148,'[6]COWD Accruals'!$A$10:$F$724,6,FALSE)</f>
        <v>68002.3</v>
      </c>
      <c r="R148" s="93">
        <f t="shared" si="7"/>
        <v>4354</v>
      </c>
      <c r="S148" s="64">
        <v>72356.3</v>
      </c>
      <c r="T148" s="68">
        <v>0</v>
      </c>
      <c r="U148" s="63"/>
      <c r="V148" s="68"/>
      <c r="W148" s="63"/>
      <c r="X148" s="63"/>
      <c r="Y148" s="63"/>
      <c r="Z148" s="63"/>
      <c r="AA148" s="100">
        <f>VLOOKUP(B:B,'[7]ETN Mgmt tool'!$C$1:$I$65536,7,FALSE)</f>
        <v>25893</v>
      </c>
      <c r="AB148" s="101">
        <f>VLOOKUP(B:B,'[7]ETN Mgmt tool'!$C$1:$J$65536,8,FALSE)</f>
        <v>0</v>
      </c>
      <c r="AC148" s="102">
        <f>VLOOKUP(B:B,'[7]ETN Mgmt tool'!$C$1:$G$65536,5,FALSE)</f>
        <v>25893</v>
      </c>
      <c r="AD148" s="87" t="s">
        <v>2</v>
      </c>
      <c r="AE148" s="93">
        <f>VLOOKUP(B148,'[8]COWD Accruals'!$A$10:$F$724,6,FALSE)</f>
        <v>33764</v>
      </c>
    </row>
    <row r="149" spans="1:31" ht="15" hidden="1" outlineLevel="1">
      <c r="A149" s="17">
        <v>6</v>
      </c>
      <c r="B149" s="39" t="s">
        <v>326</v>
      </c>
      <c r="C149" s="39" t="s">
        <v>327</v>
      </c>
      <c r="D149" s="124" t="s">
        <v>658</v>
      </c>
      <c r="E149" s="67">
        <v>219791</v>
      </c>
      <c r="F149" s="37">
        <v>0</v>
      </c>
      <c r="G149" s="37">
        <v>219791</v>
      </c>
      <c r="H149" s="64">
        <v>219791</v>
      </c>
      <c r="I149" s="68">
        <v>0</v>
      </c>
      <c r="J149" s="63"/>
      <c r="K149" s="68"/>
      <c r="L149" s="63"/>
      <c r="M149" s="63"/>
      <c r="N149" s="63"/>
      <c r="O149" s="63"/>
      <c r="P149" s="89" t="s">
        <v>2</v>
      </c>
      <c r="Q149" s="93">
        <f>VLOOKUP(B149,'[6]COWD Accruals'!$A$10:$F$724,6,FALSE)</f>
        <v>219791</v>
      </c>
      <c r="R149" s="93">
        <f t="shared" si="7"/>
        <v>0</v>
      </c>
      <c r="S149" s="64">
        <v>219791</v>
      </c>
      <c r="T149" s="68">
        <v>0</v>
      </c>
      <c r="U149" s="63"/>
      <c r="V149" s="68"/>
      <c r="W149" s="63"/>
      <c r="X149" s="63"/>
      <c r="Y149" s="63"/>
      <c r="Z149" s="63"/>
      <c r="AA149" s="100">
        <f>VLOOKUP(B:B,'[7]ETN Mgmt tool'!$C$1:$I$65536,7,FALSE)</f>
        <v>214281</v>
      </c>
      <c r="AB149" s="101">
        <f>VLOOKUP(B:B,'[7]ETN Mgmt tool'!$C$1:$J$65536,8,FALSE)</f>
        <v>0</v>
      </c>
      <c r="AC149" s="102">
        <f>VLOOKUP(B:B,'[7]ETN Mgmt tool'!$C$1:$G$65536,5,FALSE)</f>
        <v>214281</v>
      </c>
      <c r="AD149" s="87" t="s">
        <v>2</v>
      </c>
      <c r="AE149" s="93">
        <f>VLOOKUP(B149,'[8]COWD Accruals'!$A$10:$F$724,6,FALSE)</f>
        <v>214281</v>
      </c>
    </row>
    <row r="150" spans="1:31" ht="15" hidden="1" outlineLevel="1">
      <c r="A150" s="17">
        <v>6</v>
      </c>
      <c r="B150" s="39" t="s">
        <v>328</v>
      </c>
      <c r="C150" s="39" t="s">
        <v>329</v>
      </c>
      <c r="D150" s="124" t="s">
        <v>658</v>
      </c>
      <c r="E150" s="67">
        <v>510</v>
      </c>
      <c r="F150" s="37">
        <v>0</v>
      </c>
      <c r="G150" s="37">
        <v>510</v>
      </c>
      <c r="H150" s="64">
        <v>510</v>
      </c>
      <c r="I150" s="68">
        <v>0</v>
      </c>
      <c r="J150" s="63"/>
      <c r="K150" s="68"/>
      <c r="L150" s="63"/>
      <c r="M150" s="63"/>
      <c r="N150" s="63"/>
      <c r="O150" s="63"/>
      <c r="P150" s="89" t="s">
        <v>2</v>
      </c>
      <c r="Q150" s="93">
        <f>VLOOKUP(B150,'[6]COWD Accruals'!$A$10:$F$724,6,FALSE)</f>
        <v>510</v>
      </c>
      <c r="R150" s="93">
        <f t="shared" si="7"/>
        <v>0</v>
      </c>
      <c r="S150" s="64">
        <v>510</v>
      </c>
      <c r="T150" s="68">
        <v>0</v>
      </c>
      <c r="U150" s="63"/>
      <c r="V150" s="68"/>
      <c r="W150" s="63"/>
      <c r="X150" s="63"/>
      <c r="Y150" s="63"/>
      <c r="Z150" s="63"/>
      <c r="AA150" s="100">
        <f>VLOOKUP(B:B,'[7]ETN Mgmt tool'!$C$1:$I$65536,7,FALSE)</f>
        <v>510</v>
      </c>
      <c r="AB150" s="101">
        <f>VLOOKUP(B:B,'[7]ETN Mgmt tool'!$C$1:$J$65536,8,FALSE)</f>
        <v>0</v>
      </c>
      <c r="AC150" s="102">
        <f>VLOOKUP(B:B,'[7]ETN Mgmt tool'!$C$1:$G$65536,5,FALSE)</f>
        <v>510</v>
      </c>
      <c r="AD150" s="87" t="s">
        <v>2</v>
      </c>
      <c r="AE150" s="93">
        <f>VLOOKUP(B150,'[8]COWD Accruals'!$A$10:$F$724,6,FALSE)</f>
        <v>510</v>
      </c>
    </row>
    <row r="151" spans="1:31" ht="15" hidden="1" outlineLevel="1">
      <c r="A151" s="17">
        <v>6</v>
      </c>
      <c r="B151" s="39" t="s">
        <v>330</v>
      </c>
      <c r="C151" s="39" t="s">
        <v>331</v>
      </c>
      <c r="D151" s="124" t="s">
        <v>658</v>
      </c>
      <c r="E151" s="67">
        <v>0</v>
      </c>
      <c r="F151" s="37">
        <v>0</v>
      </c>
      <c r="G151" s="37">
        <v>0</v>
      </c>
      <c r="H151" s="64">
        <v>0</v>
      </c>
      <c r="I151" s="68">
        <v>0</v>
      </c>
      <c r="J151" s="63"/>
      <c r="K151" s="68"/>
      <c r="L151" s="63"/>
      <c r="M151" s="63"/>
      <c r="N151" s="63"/>
      <c r="O151" s="63"/>
      <c r="P151" s="89" t="s">
        <v>2</v>
      </c>
      <c r="Q151" s="93">
        <f>VLOOKUP(B151,'[6]COWD Accruals'!$A$10:$F$724,6,FALSE)</f>
        <v>0</v>
      </c>
      <c r="R151" s="93">
        <f t="shared" si="7"/>
        <v>0</v>
      </c>
      <c r="S151" s="64">
        <v>0</v>
      </c>
      <c r="T151" s="68">
        <v>0</v>
      </c>
      <c r="U151" s="63"/>
      <c r="V151" s="68"/>
      <c r="W151" s="63"/>
      <c r="X151" s="63"/>
      <c r="Y151" s="63"/>
      <c r="Z151" s="63"/>
      <c r="AA151" s="100">
        <f>VLOOKUP(B:B,'[7]ETN Mgmt tool'!$C$1:$I$65536,7,FALSE)</f>
        <v>0</v>
      </c>
      <c r="AB151" s="101">
        <f>VLOOKUP(B:B,'[7]ETN Mgmt tool'!$C$1:$J$65536,8,FALSE)</f>
        <v>0</v>
      </c>
      <c r="AC151" s="102">
        <f>VLOOKUP(B:B,'[7]ETN Mgmt tool'!$C$1:$G$65536,5,FALSE)</f>
        <v>0</v>
      </c>
      <c r="AD151" s="87" t="s">
        <v>2</v>
      </c>
      <c r="AE151" s="93">
        <f>VLOOKUP(B151,'[8]COWD Accruals'!$A$10:$F$724,6,FALSE)</f>
        <v>0</v>
      </c>
    </row>
    <row r="152" spans="1:31" ht="15" hidden="1" outlineLevel="1">
      <c r="A152" s="17">
        <v>6</v>
      </c>
      <c r="B152" s="39" t="s">
        <v>332</v>
      </c>
      <c r="C152" s="39" t="s">
        <v>333</v>
      </c>
      <c r="D152" s="124" t="s">
        <v>658</v>
      </c>
      <c r="E152" s="67">
        <v>0</v>
      </c>
      <c r="F152" s="37">
        <v>0</v>
      </c>
      <c r="G152" s="37">
        <v>0</v>
      </c>
      <c r="H152" s="64">
        <v>0</v>
      </c>
      <c r="I152" s="68">
        <v>0</v>
      </c>
      <c r="J152" s="63"/>
      <c r="K152" s="68"/>
      <c r="L152" s="63"/>
      <c r="M152" s="63"/>
      <c r="N152" s="63"/>
      <c r="O152" s="63"/>
      <c r="P152" s="89" t="s">
        <v>2</v>
      </c>
      <c r="Q152" s="93">
        <f>VLOOKUP(B152,'[6]COWD Accruals'!$A$10:$F$724,6,FALSE)</f>
        <v>0</v>
      </c>
      <c r="R152" s="93">
        <f t="shared" si="7"/>
        <v>0</v>
      </c>
      <c r="S152" s="64">
        <v>0</v>
      </c>
      <c r="T152" s="68">
        <v>0</v>
      </c>
      <c r="U152" s="63"/>
      <c r="V152" s="68"/>
      <c r="W152" s="63"/>
      <c r="X152" s="63"/>
      <c r="Y152" s="63"/>
      <c r="Z152" s="63"/>
      <c r="AA152" s="100">
        <f>VLOOKUP(B:B,'[7]ETN Mgmt tool'!$C$1:$I$65536,7,FALSE)</f>
        <v>0</v>
      </c>
      <c r="AB152" s="101">
        <f>VLOOKUP(B:B,'[7]ETN Mgmt tool'!$C$1:$J$65536,8,FALSE)</f>
        <v>0</v>
      </c>
      <c r="AC152" s="102">
        <f>VLOOKUP(B:B,'[7]ETN Mgmt tool'!$C$1:$G$65536,5,FALSE)</f>
        <v>0</v>
      </c>
      <c r="AD152" s="87" t="s">
        <v>2</v>
      </c>
      <c r="AE152" s="93">
        <f>VLOOKUP(B152,'[8]COWD Accruals'!$A$10:$F$724,6,FALSE)</f>
        <v>0</v>
      </c>
    </row>
    <row r="153" spans="1:31" s="60" customFormat="1" hidden="1">
      <c r="B153" s="40" t="s">
        <v>334</v>
      </c>
      <c r="C153" s="40" t="s">
        <v>335</v>
      </c>
      <c r="D153" s="58"/>
      <c r="E153" s="73">
        <v>5855207</v>
      </c>
      <c r="F153" s="43">
        <v>-892723.58000000007</v>
      </c>
      <c r="G153" s="43">
        <v>4962483.42</v>
      </c>
      <c r="H153" s="74">
        <v>4962483.42</v>
      </c>
      <c r="I153" s="75">
        <v>0</v>
      </c>
      <c r="J153" s="74"/>
      <c r="K153" s="75"/>
      <c r="L153" s="74"/>
      <c r="M153" s="74"/>
      <c r="N153" s="74"/>
      <c r="O153" s="74"/>
      <c r="P153" s="74"/>
      <c r="Q153" s="95">
        <f>SUM(Q145:Q152)</f>
        <v>4897163.2166666659</v>
      </c>
      <c r="R153" s="95">
        <f>SUM(R145:R152)</f>
        <v>65320.203333334066</v>
      </c>
      <c r="S153" s="74">
        <v>4962483.42</v>
      </c>
      <c r="T153" s="75">
        <v>0</v>
      </c>
      <c r="U153" s="74"/>
      <c r="V153" s="75"/>
      <c r="W153" s="74"/>
      <c r="X153" s="74"/>
      <c r="Y153" s="74"/>
      <c r="Z153" s="74"/>
      <c r="AA153" s="95">
        <f>SUM(AA145:AA152)</f>
        <v>3822994</v>
      </c>
      <c r="AB153" s="88">
        <f>SUM(AB145:AB152)</f>
        <v>97992</v>
      </c>
      <c r="AC153" s="96">
        <f>SUM(AC145:AC152)</f>
        <v>3920986</v>
      </c>
      <c r="AD153" s="71"/>
      <c r="AE153" s="95">
        <f>SUM(AE145:AE152)</f>
        <v>4050438</v>
      </c>
    </row>
    <row r="154" spans="1:31" ht="15" hidden="1" outlineLevel="1">
      <c r="A154" s="17">
        <v>4</v>
      </c>
      <c r="B154" s="39" t="s">
        <v>336</v>
      </c>
      <c r="C154" s="39" t="s">
        <v>337</v>
      </c>
      <c r="D154" s="124" t="s">
        <v>8</v>
      </c>
      <c r="E154" s="72">
        <v>27720</v>
      </c>
      <c r="F154" s="41">
        <v>0</v>
      </c>
      <c r="G154" s="42">
        <v>27720</v>
      </c>
      <c r="H154" s="64">
        <v>27720</v>
      </c>
      <c r="I154" s="68">
        <v>0</v>
      </c>
      <c r="J154" s="63"/>
      <c r="K154" s="68"/>
      <c r="L154" s="63"/>
      <c r="M154" s="63"/>
      <c r="N154" s="63"/>
      <c r="O154" s="63"/>
      <c r="P154" s="89" t="s">
        <v>2</v>
      </c>
      <c r="Q154" s="93">
        <f>VLOOKUP(B154,'[6]COWD Accruals'!$A$10:$F$724,6,FALSE)</f>
        <v>27720</v>
      </c>
      <c r="R154" s="93">
        <f>G154-Q154</f>
        <v>0</v>
      </c>
      <c r="S154" s="64">
        <v>27720</v>
      </c>
      <c r="T154" s="68">
        <v>0</v>
      </c>
      <c r="U154" s="63"/>
      <c r="V154" s="68"/>
      <c r="W154" s="63"/>
      <c r="X154" s="63"/>
      <c r="Y154" s="63"/>
      <c r="Z154" s="63"/>
      <c r="AA154" s="100">
        <f>VLOOKUP(B:B,'[7]ETN Mgmt tool'!$C$1:$I$65536,7,FALSE)</f>
        <v>27720</v>
      </c>
      <c r="AB154" s="101">
        <f>VLOOKUP(B:B,'[7]ETN Mgmt tool'!$C$1:$J$65536,8,FALSE)</f>
        <v>0</v>
      </c>
      <c r="AC154" s="102">
        <f>VLOOKUP(B:B,'[7]ETN Mgmt tool'!$C$1:$G$65536,5,FALSE)</f>
        <v>27720</v>
      </c>
      <c r="AD154" s="87" t="s">
        <v>2</v>
      </c>
      <c r="AE154" s="93">
        <f>VLOOKUP(B154,'[8]COWD Accruals'!$A$10:$F$724,6,FALSE)</f>
        <v>27720</v>
      </c>
    </row>
    <row r="155" spans="1:31" s="60" customFormat="1" hidden="1">
      <c r="B155" s="46" t="s">
        <v>336</v>
      </c>
      <c r="C155" s="46" t="s">
        <v>337</v>
      </c>
      <c r="D155" s="61"/>
      <c r="E155" s="77">
        <v>27720</v>
      </c>
      <c r="F155" s="47">
        <v>0</v>
      </c>
      <c r="G155" s="47">
        <v>27720</v>
      </c>
      <c r="H155" s="74">
        <v>27720</v>
      </c>
      <c r="I155" s="75">
        <v>0</v>
      </c>
      <c r="J155" s="74"/>
      <c r="K155" s="75"/>
      <c r="L155" s="74"/>
      <c r="M155" s="74"/>
      <c r="N155" s="74"/>
      <c r="O155" s="74"/>
      <c r="P155" s="74"/>
      <c r="Q155" s="97">
        <f>SUM(Q154)</f>
        <v>27720</v>
      </c>
      <c r="R155" s="97">
        <f>SUM(R154)</f>
        <v>0</v>
      </c>
      <c r="S155" s="74">
        <v>27720</v>
      </c>
      <c r="T155" s="75">
        <v>0</v>
      </c>
      <c r="U155" s="74"/>
      <c r="V155" s="75"/>
      <c r="W155" s="74"/>
      <c r="X155" s="74"/>
      <c r="Y155" s="74"/>
      <c r="Z155" s="74"/>
      <c r="AA155" s="97">
        <f>SUM(AA154)</f>
        <v>27720</v>
      </c>
      <c r="AB155" s="98">
        <f>SUM(AB154)</f>
        <v>0</v>
      </c>
      <c r="AC155" s="99">
        <f>SUM(AC154)</f>
        <v>27720</v>
      </c>
      <c r="AD155" s="71"/>
      <c r="AE155" s="97">
        <f>SUM(AE154)</f>
        <v>27720</v>
      </c>
    </row>
    <row r="156" spans="1:31" ht="15" hidden="1" outlineLevel="1">
      <c r="A156" s="17">
        <v>4</v>
      </c>
      <c r="B156" s="39" t="s">
        <v>338</v>
      </c>
      <c r="C156" s="39" t="s">
        <v>339</v>
      </c>
      <c r="D156" s="124" t="s">
        <v>8</v>
      </c>
      <c r="E156" s="72">
        <v>0</v>
      </c>
      <c r="F156" s="41">
        <v>8743</v>
      </c>
      <c r="G156" s="37">
        <v>8743</v>
      </c>
      <c r="H156" s="64">
        <v>8743</v>
      </c>
      <c r="I156" s="68">
        <v>0</v>
      </c>
      <c r="J156" s="63"/>
      <c r="K156" s="68"/>
      <c r="L156" s="63"/>
      <c r="M156" s="63"/>
      <c r="N156" s="63"/>
      <c r="O156" s="63"/>
      <c r="P156" s="89" t="s">
        <v>2</v>
      </c>
      <c r="Q156" s="93">
        <f>VLOOKUP(B156,'[6]COWD Accruals'!$A$10:$F$724,6,FALSE)</f>
        <v>8743</v>
      </c>
      <c r="R156" s="93">
        <f t="shared" ref="R156:R169" si="8">G156-Q156</f>
        <v>0</v>
      </c>
      <c r="S156" s="64">
        <v>8743</v>
      </c>
      <c r="T156" s="68">
        <v>0</v>
      </c>
      <c r="U156" s="63"/>
      <c r="V156" s="68"/>
      <c r="W156" s="63"/>
      <c r="X156" s="63"/>
      <c r="Y156" s="63"/>
      <c r="Z156" s="63"/>
      <c r="AA156" s="100">
        <f>VLOOKUP(B:B,'[7]ETN Mgmt tool'!$C$1:$I$65536,7,FALSE)</f>
        <v>0</v>
      </c>
      <c r="AB156" s="101">
        <f>VLOOKUP(B:B,'[7]ETN Mgmt tool'!$C$1:$J$65536,8,FALSE)</f>
        <v>8743</v>
      </c>
      <c r="AC156" s="102">
        <f>VLOOKUP(B:B,'[7]ETN Mgmt tool'!$C$1:$G$65536,5,FALSE)</f>
        <v>8743</v>
      </c>
      <c r="AD156" s="87" t="s">
        <v>640</v>
      </c>
      <c r="AE156" s="93">
        <f>VLOOKUP(B156,'[8]COWD Accruals'!$A$10:$F$724,6,FALSE)</f>
        <v>8743</v>
      </c>
    </row>
    <row r="157" spans="1:31" ht="15" hidden="1" outlineLevel="1">
      <c r="A157" s="17">
        <v>4</v>
      </c>
      <c r="B157" s="39" t="s">
        <v>340</v>
      </c>
      <c r="C157" s="39" t="s">
        <v>341</v>
      </c>
      <c r="D157" s="124" t="s">
        <v>8</v>
      </c>
      <c r="E157" s="72">
        <v>0</v>
      </c>
      <c r="F157" s="41">
        <v>7765360</v>
      </c>
      <c r="G157" s="37">
        <v>7765360</v>
      </c>
      <c r="H157" s="64">
        <v>7765360</v>
      </c>
      <c r="I157" s="68">
        <v>0</v>
      </c>
      <c r="J157" s="63"/>
      <c r="K157" s="68"/>
      <c r="L157" s="63"/>
      <c r="M157" s="63"/>
      <c r="N157" s="63"/>
      <c r="O157" s="63"/>
      <c r="P157" s="89" t="s">
        <v>2</v>
      </c>
      <c r="Q157" s="93">
        <f>VLOOKUP(B157,'[6]COWD Accruals'!$A$10:$F$724,6,FALSE)</f>
        <v>7765360</v>
      </c>
      <c r="R157" s="93">
        <f t="shared" si="8"/>
        <v>0</v>
      </c>
      <c r="S157" s="64">
        <v>7765360</v>
      </c>
      <c r="T157" s="68">
        <v>0</v>
      </c>
      <c r="U157" s="63"/>
      <c r="V157" s="68"/>
      <c r="W157" s="63"/>
      <c r="X157" s="63"/>
      <c r="Y157" s="63"/>
      <c r="Z157" s="63"/>
      <c r="AA157" s="100">
        <f>VLOOKUP(B:B,'[7]ETN Mgmt tool'!$C$1:$I$65536,7,FALSE)</f>
        <v>0</v>
      </c>
      <c r="AB157" s="101">
        <f>VLOOKUP(B:B,'[7]ETN Mgmt tool'!$C$1:$J$65536,8,FALSE)</f>
        <v>7765360</v>
      </c>
      <c r="AC157" s="102">
        <f>VLOOKUP(B:B,'[7]ETN Mgmt tool'!$C$1:$G$65536,5,FALSE)</f>
        <v>7765360</v>
      </c>
      <c r="AD157" s="87" t="s">
        <v>640</v>
      </c>
      <c r="AE157" s="93">
        <f>VLOOKUP(B157,'[8]COWD Accruals'!$A$10:$F$724,6,FALSE)</f>
        <v>7765360</v>
      </c>
    </row>
    <row r="158" spans="1:31" ht="15" hidden="1" outlineLevel="1">
      <c r="A158" s="17">
        <v>4</v>
      </c>
      <c r="B158" s="39" t="s">
        <v>342</v>
      </c>
      <c r="C158" s="39" t="s">
        <v>343</v>
      </c>
      <c r="D158" s="124" t="s">
        <v>8</v>
      </c>
      <c r="E158" s="72">
        <v>0</v>
      </c>
      <c r="F158" s="41">
        <v>4932189</v>
      </c>
      <c r="G158" s="37">
        <v>4932189</v>
      </c>
      <c r="H158" s="64">
        <v>4932189</v>
      </c>
      <c r="I158" s="68">
        <v>0</v>
      </c>
      <c r="J158" s="63"/>
      <c r="K158" s="68"/>
      <c r="L158" s="63"/>
      <c r="M158" s="63"/>
      <c r="N158" s="63"/>
      <c r="O158" s="63"/>
      <c r="P158" s="89" t="s">
        <v>2</v>
      </c>
      <c r="Q158" s="93">
        <f>VLOOKUP(B158,'[6]COWD Accruals'!$A$10:$F$724,6,FALSE)</f>
        <v>4932189</v>
      </c>
      <c r="R158" s="93">
        <f t="shared" si="8"/>
        <v>0</v>
      </c>
      <c r="S158" s="64">
        <v>4932189</v>
      </c>
      <c r="T158" s="68">
        <v>0</v>
      </c>
      <c r="U158" s="63"/>
      <c r="V158" s="68"/>
      <c r="W158" s="63"/>
      <c r="X158" s="63"/>
      <c r="Y158" s="63"/>
      <c r="Z158" s="63"/>
      <c r="AA158" s="100">
        <f>VLOOKUP(B:B,'[7]ETN Mgmt tool'!$C$1:$I$65536,7,FALSE)</f>
        <v>0</v>
      </c>
      <c r="AB158" s="101">
        <f>VLOOKUP(B:B,'[7]ETN Mgmt tool'!$C$1:$J$65536,8,FALSE)</f>
        <v>4932189</v>
      </c>
      <c r="AC158" s="102">
        <f>VLOOKUP(B:B,'[7]ETN Mgmt tool'!$C$1:$G$65536,5,FALSE)</f>
        <v>4932189</v>
      </c>
      <c r="AD158" s="87" t="s">
        <v>640</v>
      </c>
      <c r="AE158" s="93">
        <f>VLOOKUP(B158,'[8]COWD Accruals'!$A$10:$F$724,6,FALSE)</f>
        <v>4932189</v>
      </c>
    </row>
    <row r="159" spans="1:31" ht="15" hidden="1" outlineLevel="1">
      <c r="A159" s="17">
        <v>4</v>
      </c>
      <c r="B159" s="39" t="s">
        <v>344</v>
      </c>
      <c r="C159" s="39" t="s">
        <v>345</v>
      </c>
      <c r="D159" s="124" t="s">
        <v>8</v>
      </c>
      <c r="E159" s="72">
        <v>0</v>
      </c>
      <c r="F159" s="41">
        <v>1532632</v>
      </c>
      <c r="G159" s="37">
        <v>1532632</v>
      </c>
      <c r="H159" s="64">
        <v>1532632</v>
      </c>
      <c r="I159" s="68">
        <v>0</v>
      </c>
      <c r="J159" s="63"/>
      <c r="K159" s="68"/>
      <c r="L159" s="63"/>
      <c r="M159" s="63"/>
      <c r="N159" s="63"/>
      <c r="O159" s="63"/>
      <c r="P159" s="89" t="s">
        <v>2</v>
      </c>
      <c r="Q159" s="93">
        <f>VLOOKUP(B159,'[6]COWD Accruals'!$A$10:$F$724,6,FALSE)</f>
        <v>1532632</v>
      </c>
      <c r="R159" s="93">
        <f t="shared" si="8"/>
        <v>0</v>
      </c>
      <c r="S159" s="64">
        <v>1532632</v>
      </c>
      <c r="T159" s="68">
        <v>0</v>
      </c>
      <c r="U159" s="63"/>
      <c r="V159" s="68"/>
      <c r="W159" s="63"/>
      <c r="X159" s="63"/>
      <c r="Y159" s="63"/>
      <c r="Z159" s="63"/>
      <c r="AA159" s="100">
        <f>VLOOKUP(B:B,'[7]ETN Mgmt tool'!$C$1:$I$65536,7,FALSE)</f>
        <v>0</v>
      </c>
      <c r="AB159" s="101">
        <f>VLOOKUP(B:B,'[7]ETN Mgmt tool'!$C$1:$J$65536,8,FALSE)</f>
        <v>1532632</v>
      </c>
      <c r="AC159" s="102">
        <f>VLOOKUP(B:B,'[7]ETN Mgmt tool'!$C$1:$G$65536,5,FALSE)</f>
        <v>1532632</v>
      </c>
      <c r="AD159" s="87" t="s">
        <v>640</v>
      </c>
      <c r="AE159" s="93">
        <f>VLOOKUP(B159,'[8]COWD Accruals'!$A$10:$F$724,6,FALSE)</f>
        <v>1532632</v>
      </c>
    </row>
    <row r="160" spans="1:31" ht="15" hidden="1" outlineLevel="1">
      <c r="A160" s="17">
        <v>4</v>
      </c>
      <c r="B160" s="39" t="s">
        <v>346</v>
      </c>
      <c r="C160" s="39" t="s">
        <v>347</v>
      </c>
      <c r="D160" s="124" t="s">
        <v>8</v>
      </c>
      <c r="E160" s="72">
        <v>0</v>
      </c>
      <c r="F160" s="41">
        <v>5316033</v>
      </c>
      <c r="G160" s="37">
        <v>5316033</v>
      </c>
      <c r="H160" s="64">
        <v>5316033</v>
      </c>
      <c r="I160" s="68">
        <v>0</v>
      </c>
      <c r="J160" s="63"/>
      <c r="K160" s="68"/>
      <c r="L160" s="63"/>
      <c r="M160" s="63"/>
      <c r="N160" s="63"/>
      <c r="O160" s="63"/>
      <c r="P160" s="89" t="s">
        <v>2</v>
      </c>
      <c r="Q160" s="93">
        <f>VLOOKUP(B160,'[6]COWD Accruals'!$A$10:$F$724,6,FALSE)</f>
        <v>5316033</v>
      </c>
      <c r="R160" s="93">
        <f t="shared" si="8"/>
        <v>0</v>
      </c>
      <c r="S160" s="64">
        <v>5316033</v>
      </c>
      <c r="T160" s="68">
        <v>0</v>
      </c>
      <c r="U160" s="63"/>
      <c r="V160" s="68"/>
      <c r="W160" s="63"/>
      <c r="X160" s="63"/>
      <c r="Y160" s="63"/>
      <c r="Z160" s="63"/>
      <c r="AA160" s="100">
        <f>VLOOKUP(B:B,'[7]ETN Mgmt tool'!$C$1:$I$65536,7,FALSE)</f>
        <v>0</v>
      </c>
      <c r="AB160" s="101">
        <f>VLOOKUP(B:B,'[7]ETN Mgmt tool'!$C$1:$J$65536,8,FALSE)</f>
        <v>5316033</v>
      </c>
      <c r="AC160" s="102">
        <f>VLOOKUP(B:B,'[7]ETN Mgmt tool'!$C$1:$G$65536,5,FALSE)</f>
        <v>5316033</v>
      </c>
      <c r="AD160" s="87" t="s">
        <v>640</v>
      </c>
      <c r="AE160" s="93">
        <f>VLOOKUP(B160,'[8]COWD Accruals'!$A$10:$F$724,6,FALSE)</f>
        <v>5316033</v>
      </c>
    </row>
    <row r="161" spans="1:31" ht="15" hidden="1" outlineLevel="1">
      <c r="A161" s="17">
        <v>4</v>
      </c>
      <c r="B161" s="39" t="s">
        <v>348</v>
      </c>
      <c r="C161" s="39" t="s">
        <v>349</v>
      </c>
      <c r="D161" s="124" t="s">
        <v>8</v>
      </c>
      <c r="E161" s="72">
        <v>0</v>
      </c>
      <c r="F161" s="41">
        <v>3171887</v>
      </c>
      <c r="G161" s="37">
        <v>3171887</v>
      </c>
      <c r="H161" s="64">
        <v>3171887</v>
      </c>
      <c r="I161" s="68">
        <v>0</v>
      </c>
      <c r="J161" s="63"/>
      <c r="K161" s="68"/>
      <c r="L161" s="63"/>
      <c r="M161" s="63"/>
      <c r="N161" s="63"/>
      <c r="O161" s="63"/>
      <c r="P161" s="89" t="s">
        <v>2</v>
      </c>
      <c r="Q161" s="93">
        <f>VLOOKUP(B161,'[6]COWD Accruals'!$A$10:$F$724,6,FALSE)</f>
        <v>3171887</v>
      </c>
      <c r="R161" s="93">
        <f t="shared" si="8"/>
        <v>0</v>
      </c>
      <c r="S161" s="64">
        <v>3171887</v>
      </c>
      <c r="T161" s="68">
        <v>0</v>
      </c>
      <c r="U161" s="63"/>
      <c r="V161" s="68"/>
      <c r="W161" s="63"/>
      <c r="X161" s="63"/>
      <c r="Y161" s="63"/>
      <c r="Z161" s="63"/>
      <c r="AA161" s="100">
        <f>VLOOKUP(B:B,'[7]ETN Mgmt tool'!$C$1:$I$65536,7,FALSE)</f>
        <v>0</v>
      </c>
      <c r="AB161" s="101">
        <f>VLOOKUP(B:B,'[7]ETN Mgmt tool'!$C$1:$J$65536,8,FALSE)</f>
        <v>3171887</v>
      </c>
      <c r="AC161" s="102">
        <f>VLOOKUP(B:B,'[7]ETN Mgmt tool'!$C$1:$G$65536,5,FALSE)</f>
        <v>3171887</v>
      </c>
      <c r="AD161" s="87" t="s">
        <v>640</v>
      </c>
      <c r="AE161" s="93">
        <f>VLOOKUP(B161,'[8]COWD Accruals'!$A$10:$F$724,6,FALSE)</f>
        <v>3171887</v>
      </c>
    </row>
    <row r="162" spans="1:31" ht="15" hidden="1" outlineLevel="1">
      <c r="A162" s="17">
        <v>4</v>
      </c>
      <c r="B162" s="39" t="s">
        <v>350</v>
      </c>
      <c r="C162" s="39" t="s">
        <v>351</v>
      </c>
      <c r="D162" s="124" t="s">
        <v>8</v>
      </c>
      <c r="E162" s="72">
        <v>0</v>
      </c>
      <c r="F162" s="41">
        <v>2209689</v>
      </c>
      <c r="G162" s="37">
        <v>2209689</v>
      </c>
      <c r="H162" s="64">
        <v>2209689</v>
      </c>
      <c r="I162" s="68">
        <v>0</v>
      </c>
      <c r="J162" s="63"/>
      <c r="K162" s="68"/>
      <c r="L162" s="63"/>
      <c r="M162" s="63"/>
      <c r="N162" s="63"/>
      <c r="O162" s="63"/>
      <c r="P162" s="89" t="s">
        <v>2</v>
      </c>
      <c r="Q162" s="93">
        <f>VLOOKUP(B162,'[6]COWD Accruals'!$A$10:$F$724,6,FALSE)</f>
        <v>2209689</v>
      </c>
      <c r="R162" s="93">
        <f t="shared" si="8"/>
        <v>0</v>
      </c>
      <c r="S162" s="64">
        <v>2209689</v>
      </c>
      <c r="T162" s="68">
        <v>0</v>
      </c>
      <c r="U162" s="63"/>
      <c r="V162" s="68"/>
      <c r="W162" s="63"/>
      <c r="X162" s="63"/>
      <c r="Y162" s="63"/>
      <c r="Z162" s="63"/>
      <c r="AA162" s="100">
        <f>VLOOKUP(B:B,'[7]ETN Mgmt tool'!$C$1:$I$65536,7,FALSE)</f>
        <v>0</v>
      </c>
      <c r="AB162" s="101">
        <f>VLOOKUP(B:B,'[7]ETN Mgmt tool'!$C$1:$J$65536,8,FALSE)</f>
        <v>2209689</v>
      </c>
      <c r="AC162" s="102">
        <f>VLOOKUP(B:B,'[7]ETN Mgmt tool'!$C$1:$G$65536,5,FALSE)</f>
        <v>2209689</v>
      </c>
      <c r="AD162" s="87" t="s">
        <v>640</v>
      </c>
      <c r="AE162" s="93">
        <f>VLOOKUP(B162,'[8]COWD Accruals'!$A$10:$F$724,6,FALSE)</f>
        <v>2209689</v>
      </c>
    </row>
    <row r="163" spans="1:31" ht="15" hidden="1" outlineLevel="1">
      <c r="A163" s="17">
        <v>4</v>
      </c>
      <c r="B163" s="39" t="s">
        <v>352</v>
      </c>
      <c r="C163" s="39" t="s">
        <v>353</v>
      </c>
      <c r="D163" s="124" t="s">
        <v>8</v>
      </c>
      <c r="E163" s="72">
        <v>0</v>
      </c>
      <c r="F163" s="41">
        <v>158424</v>
      </c>
      <c r="G163" s="37">
        <v>158424</v>
      </c>
      <c r="H163" s="64">
        <v>158424</v>
      </c>
      <c r="I163" s="68">
        <v>0</v>
      </c>
      <c r="J163" s="63"/>
      <c r="K163" s="68"/>
      <c r="L163" s="63"/>
      <c r="M163" s="63"/>
      <c r="N163" s="63"/>
      <c r="O163" s="63"/>
      <c r="P163" s="89" t="s">
        <v>2</v>
      </c>
      <c r="Q163" s="93">
        <f>VLOOKUP(B163,'[6]COWD Accruals'!$A$10:$F$724,6,FALSE)</f>
        <v>158424</v>
      </c>
      <c r="R163" s="93">
        <f t="shared" si="8"/>
        <v>0</v>
      </c>
      <c r="S163" s="64">
        <v>158424</v>
      </c>
      <c r="T163" s="68">
        <v>0</v>
      </c>
      <c r="U163" s="63"/>
      <c r="V163" s="68"/>
      <c r="W163" s="63"/>
      <c r="X163" s="63"/>
      <c r="Y163" s="63"/>
      <c r="Z163" s="63"/>
      <c r="AA163" s="100">
        <f>VLOOKUP(B:B,'[7]ETN Mgmt tool'!$C$1:$I$65536,7,FALSE)</f>
        <v>0</v>
      </c>
      <c r="AB163" s="101">
        <f>VLOOKUP(B:B,'[7]ETN Mgmt tool'!$C$1:$J$65536,8,FALSE)</f>
        <v>158424</v>
      </c>
      <c r="AC163" s="102">
        <f>VLOOKUP(B:B,'[7]ETN Mgmt tool'!$C$1:$G$65536,5,FALSE)</f>
        <v>158424</v>
      </c>
      <c r="AD163" s="87" t="s">
        <v>640</v>
      </c>
      <c r="AE163" s="93">
        <f>VLOOKUP(B163,'[8]COWD Accruals'!$A$10:$F$724,6,FALSE)</f>
        <v>158424</v>
      </c>
    </row>
    <row r="164" spans="1:31" ht="15" hidden="1" outlineLevel="1">
      <c r="A164" s="17">
        <v>4</v>
      </c>
      <c r="B164" s="39" t="s">
        <v>354</v>
      </c>
      <c r="C164" s="39" t="s">
        <v>355</v>
      </c>
      <c r="D164" s="124" t="s">
        <v>8</v>
      </c>
      <c r="E164" s="72">
        <v>0</v>
      </c>
      <c r="F164" s="41">
        <v>601934</v>
      </c>
      <c r="G164" s="37">
        <v>601934</v>
      </c>
      <c r="H164" s="64">
        <v>601934</v>
      </c>
      <c r="I164" s="68">
        <v>0</v>
      </c>
      <c r="J164" s="63"/>
      <c r="K164" s="68"/>
      <c r="L164" s="63"/>
      <c r="M164" s="63"/>
      <c r="N164" s="63"/>
      <c r="O164" s="63"/>
      <c r="P164" s="89" t="s">
        <v>2</v>
      </c>
      <c r="Q164" s="93">
        <f>VLOOKUP(B164,'[6]COWD Accruals'!$A$10:$F$724,6,FALSE)</f>
        <v>601934</v>
      </c>
      <c r="R164" s="93">
        <f t="shared" si="8"/>
        <v>0</v>
      </c>
      <c r="S164" s="64">
        <v>601934</v>
      </c>
      <c r="T164" s="68">
        <v>0</v>
      </c>
      <c r="U164" s="63"/>
      <c r="V164" s="68"/>
      <c r="W164" s="63"/>
      <c r="X164" s="63"/>
      <c r="Y164" s="63"/>
      <c r="Z164" s="63"/>
      <c r="AA164" s="100">
        <f>VLOOKUP(B:B,'[7]ETN Mgmt tool'!$C$1:$I$65536,7,FALSE)</f>
        <v>0</v>
      </c>
      <c r="AB164" s="101">
        <f>VLOOKUP(B:B,'[7]ETN Mgmt tool'!$C$1:$J$65536,8,FALSE)</f>
        <v>601934</v>
      </c>
      <c r="AC164" s="102">
        <f>VLOOKUP(B:B,'[7]ETN Mgmt tool'!$C$1:$G$65536,5,FALSE)</f>
        <v>601934</v>
      </c>
      <c r="AD164" s="87" t="s">
        <v>640</v>
      </c>
      <c r="AE164" s="93">
        <f>VLOOKUP(B164,'[8]COWD Accruals'!$A$10:$F$724,6,FALSE)</f>
        <v>601934</v>
      </c>
    </row>
    <row r="165" spans="1:31" ht="15" hidden="1" outlineLevel="1">
      <c r="A165" s="17">
        <v>4</v>
      </c>
      <c r="B165" s="39" t="s">
        <v>357</v>
      </c>
      <c r="C165" s="39" t="s">
        <v>358</v>
      </c>
      <c r="D165" s="124" t="s">
        <v>8</v>
      </c>
      <c r="E165" s="72">
        <v>0</v>
      </c>
      <c r="F165" s="41">
        <v>2015512</v>
      </c>
      <c r="G165" s="37">
        <v>2015512</v>
      </c>
      <c r="H165" s="64">
        <v>2015512</v>
      </c>
      <c r="I165" s="68">
        <v>0</v>
      </c>
      <c r="J165" s="63"/>
      <c r="K165" s="68"/>
      <c r="L165" s="63"/>
      <c r="M165" s="63"/>
      <c r="N165" s="63"/>
      <c r="O165" s="63"/>
      <c r="P165" s="89" t="s">
        <v>2</v>
      </c>
      <c r="Q165" s="93">
        <f>VLOOKUP(B165,'[6]COWD Accruals'!$A$10:$F$724,6,FALSE)</f>
        <v>2015512</v>
      </c>
      <c r="R165" s="93">
        <f t="shared" si="8"/>
        <v>0</v>
      </c>
      <c r="S165" s="64">
        <v>2015512</v>
      </c>
      <c r="T165" s="68">
        <v>0</v>
      </c>
      <c r="U165" s="63"/>
      <c r="V165" s="68"/>
      <c r="W165" s="63"/>
      <c r="X165" s="63"/>
      <c r="Y165" s="63"/>
      <c r="Z165" s="63"/>
      <c r="AA165" s="100">
        <f>VLOOKUP(B:B,'[7]ETN Mgmt tool'!$C$1:$I$65536,7,FALSE)</f>
        <v>0</v>
      </c>
      <c r="AB165" s="101">
        <f>VLOOKUP(B:B,'[7]ETN Mgmt tool'!$C$1:$J$65536,8,FALSE)</f>
        <v>2015512</v>
      </c>
      <c r="AC165" s="102">
        <f>VLOOKUP(B:B,'[7]ETN Mgmt tool'!$C$1:$G$65536,5,FALSE)</f>
        <v>2015512</v>
      </c>
      <c r="AD165" s="87" t="s">
        <v>640</v>
      </c>
      <c r="AE165" s="93">
        <f>VLOOKUP(B165,'[8]COWD Accruals'!$A$10:$F$724,6,FALSE)</f>
        <v>2015512</v>
      </c>
    </row>
    <row r="166" spans="1:31" ht="15" hidden="1" outlineLevel="1">
      <c r="A166" s="17">
        <v>4</v>
      </c>
      <c r="B166" s="39" t="s">
        <v>359</v>
      </c>
      <c r="C166" s="39" t="s">
        <v>360</v>
      </c>
      <c r="D166" s="124" t="s">
        <v>8</v>
      </c>
      <c r="E166" s="72">
        <v>0</v>
      </c>
      <c r="F166" s="41">
        <v>2966791</v>
      </c>
      <c r="G166" s="37">
        <v>2966791</v>
      </c>
      <c r="H166" s="64">
        <v>2966791</v>
      </c>
      <c r="I166" s="68">
        <v>0</v>
      </c>
      <c r="J166" s="63"/>
      <c r="K166" s="68"/>
      <c r="L166" s="63"/>
      <c r="M166" s="63"/>
      <c r="N166" s="63"/>
      <c r="O166" s="63"/>
      <c r="P166" s="89" t="s">
        <v>2</v>
      </c>
      <c r="Q166" s="93">
        <f>VLOOKUP(B166,'[6]COWD Accruals'!$A$10:$F$724,6,FALSE)</f>
        <v>2966791</v>
      </c>
      <c r="R166" s="93">
        <f t="shared" si="8"/>
        <v>0</v>
      </c>
      <c r="S166" s="64">
        <v>2966791</v>
      </c>
      <c r="T166" s="68">
        <v>0</v>
      </c>
      <c r="U166" s="63"/>
      <c r="V166" s="68"/>
      <c r="W166" s="63"/>
      <c r="X166" s="63"/>
      <c r="Y166" s="63"/>
      <c r="Z166" s="63"/>
      <c r="AA166" s="100">
        <f>VLOOKUP(B:B,'[7]ETN Mgmt tool'!$C$1:$I$65536,7,FALSE)</f>
        <v>0</v>
      </c>
      <c r="AB166" s="101">
        <f>VLOOKUP(B:B,'[7]ETN Mgmt tool'!$C$1:$J$65536,8,FALSE)</f>
        <v>2966791</v>
      </c>
      <c r="AC166" s="102">
        <f>VLOOKUP(B:B,'[7]ETN Mgmt tool'!$C$1:$G$65536,5,FALSE)</f>
        <v>2966791</v>
      </c>
      <c r="AD166" s="87" t="s">
        <v>640</v>
      </c>
      <c r="AE166" s="93">
        <f>VLOOKUP(B166,'[8]COWD Accruals'!$A$10:$F$724,6,FALSE)</f>
        <v>2966791</v>
      </c>
    </row>
    <row r="167" spans="1:31" ht="15" hidden="1" outlineLevel="1">
      <c r="A167" s="17">
        <v>4</v>
      </c>
      <c r="B167" s="39" t="s">
        <v>361</v>
      </c>
      <c r="C167" s="39" t="s">
        <v>362</v>
      </c>
      <c r="D167" s="124" t="s">
        <v>8</v>
      </c>
      <c r="E167" s="72">
        <v>57252110</v>
      </c>
      <c r="F167" s="41">
        <v>-34944736</v>
      </c>
      <c r="G167" s="37">
        <v>22307374</v>
      </c>
      <c r="H167" s="64">
        <v>22307374</v>
      </c>
      <c r="I167" s="68">
        <v>0</v>
      </c>
      <c r="J167" s="63"/>
      <c r="K167" s="68"/>
      <c r="L167" s="63"/>
      <c r="M167" s="63"/>
      <c r="N167" s="63"/>
      <c r="O167" s="63"/>
      <c r="P167" s="89" t="s">
        <v>2</v>
      </c>
      <c r="Q167" s="93">
        <f>VLOOKUP(B167,'[6]COWD Accruals'!$A$10:$F$724,6,FALSE)</f>
        <v>22307374</v>
      </c>
      <c r="R167" s="93">
        <f t="shared" si="8"/>
        <v>0</v>
      </c>
      <c r="S167" s="64">
        <v>22307374</v>
      </c>
      <c r="T167" s="68">
        <v>0</v>
      </c>
      <c r="U167" s="63"/>
      <c r="V167" s="68"/>
      <c r="W167" s="63"/>
      <c r="X167" s="63"/>
      <c r="Y167" s="63"/>
      <c r="Z167" s="63"/>
      <c r="AA167" s="100">
        <f>VLOOKUP(B:B,'[7]ETN Mgmt tool'!$C$1:$I$65536,7,FALSE)</f>
        <v>57252110</v>
      </c>
      <c r="AB167" s="101">
        <f>VLOOKUP(B:B,'[7]ETN Mgmt tool'!$C$1:$J$65536,8,FALSE)</f>
        <v>-34944736</v>
      </c>
      <c r="AC167" s="102">
        <f>VLOOKUP(B:B,'[7]ETN Mgmt tool'!$C$1:$G$65536,5,FALSE)</f>
        <v>22307374</v>
      </c>
      <c r="AD167" s="87" t="s">
        <v>640</v>
      </c>
      <c r="AE167" s="93">
        <f>VLOOKUP(B167,'[8]COWD Accruals'!$A$10:$F$724,6,FALSE)</f>
        <v>22307374</v>
      </c>
    </row>
    <row r="168" spans="1:31" ht="15" hidden="1" outlineLevel="1">
      <c r="A168" s="17">
        <v>4</v>
      </c>
      <c r="B168" s="39" t="s">
        <v>363</v>
      </c>
      <c r="C168" s="39" t="s">
        <v>142</v>
      </c>
      <c r="D168" s="124" t="s">
        <v>8</v>
      </c>
      <c r="E168" s="72">
        <v>0</v>
      </c>
      <c r="F168" s="41">
        <v>3740542</v>
      </c>
      <c r="G168" s="37">
        <v>3740542</v>
      </c>
      <c r="H168" s="64">
        <v>3740542</v>
      </c>
      <c r="I168" s="68">
        <v>0</v>
      </c>
      <c r="J168" s="63"/>
      <c r="K168" s="68"/>
      <c r="L168" s="63"/>
      <c r="M168" s="63"/>
      <c r="N168" s="63"/>
      <c r="O168" s="63"/>
      <c r="P168" s="89" t="s">
        <v>2</v>
      </c>
      <c r="Q168" s="93">
        <f>VLOOKUP(B168,'[6]COWD Accruals'!$A$10:$F$724,6,FALSE)</f>
        <v>3740542</v>
      </c>
      <c r="R168" s="93">
        <f t="shared" si="8"/>
        <v>0</v>
      </c>
      <c r="S168" s="64">
        <v>3740542</v>
      </c>
      <c r="T168" s="68">
        <v>0</v>
      </c>
      <c r="U168" s="63"/>
      <c r="V168" s="68"/>
      <c r="W168" s="63"/>
      <c r="X168" s="63"/>
      <c r="Y168" s="63"/>
      <c r="Z168" s="63"/>
      <c r="AA168" s="100">
        <f>VLOOKUP(B:B,'[7]ETN Mgmt tool'!$C$1:$I$65536,7,FALSE)</f>
        <v>0</v>
      </c>
      <c r="AB168" s="101">
        <f>VLOOKUP(B:B,'[7]ETN Mgmt tool'!$C$1:$J$65536,8,FALSE)</f>
        <v>3740542</v>
      </c>
      <c r="AC168" s="102">
        <f>VLOOKUP(B:B,'[7]ETN Mgmt tool'!$C$1:$G$65536,5,FALSE)</f>
        <v>3740542</v>
      </c>
      <c r="AD168" s="87" t="s">
        <v>640</v>
      </c>
      <c r="AE168" s="93">
        <f>VLOOKUP(B168,'[8]COWD Accruals'!$A$10:$F$724,6,FALSE)</f>
        <v>3740542</v>
      </c>
    </row>
    <row r="169" spans="1:31" ht="15" hidden="1" outlineLevel="1">
      <c r="A169" s="17">
        <v>4</v>
      </c>
      <c r="B169" s="39" t="s">
        <v>364</v>
      </c>
      <c r="C169" s="39" t="s">
        <v>365</v>
      </c>
      <c r="D169" s="124" t="s">
        <v>8</v>
      </c>
      <c r="E169" s="72">
        <v>0</v>
      </c>
      <c r="F169" s="41">
        <v>525000</v>
      </c>
      <c r="G169" s="37">
        <v>525000</v>
      </c>
      <c r="H169" s="64">
        <v>525000</v>
      </c>
      <c r="I169" s="68">
        <v>0</v>
      </c>
      <c r="J169" s="63"/>
      <c r="K169" s="68"/>
      <c r="L169" s="63"/>
      <c r="M169" s="63"/>
      <c r="N169" s="63"/>
      <c r="O169" s="63"/>
      <c r="P169" s="89" t="s">
        <v>2</v>
      </c>
      <c r="Q169" s="93">
        <f>VLOOKUP(B169,'[6]COWD Accruals'!$A$10:$F$724,6,FALSE)</f>
        <v>525000</v>
      </c>
      <c r="R169" s="93">
        <f t="shared" si="8"/>
        <v>0</v>
      </c>
      <c r="S169" s="64">
        <v>525000</v>
      </c>
      <c r="T169" s="68">
        <v>0</v>
      </c>
      <c r="U169" s="63"/>
      <c r="V169" s="68"/>
      <c r="W169" s="63"/>
      <c r="X169" s="63"/>
      <c r="Y169" s="63"/>
      <c r="Z169" s="63"/>
      <c r="AA169" s="100">
        <f>VLOOKUP(B:B,'[7]ETN Mgmt tool'!$C$1:$I$65536,7,FALSE)</f>
        <v>0</v>
      </c>
      <c r="AB169" s="101">
        <f>VLOOKUP(B:B,'[7]ETN Mgmt tool'!$C$1:$J$65536,8,FALSE)</f>
        <v>525000</v>
      </c>
      <c r="AC169" s="102">
        <f>VLOOKUP(B:B,'[7]ETN Mgmt tool'!$C$1:$G$65536,5,FALSE)</f>
        <v>525000</v>
      </c>
      <c r="AD169" s="87" t="s">
        <v>640</v>
      </c>
      <c r="AE169" s="93">
        <f>VLOOKUP(B169,'[8]COWD Accruals'!$A$10:$F$724,6,FALSE)</f>
        <v>525000</v>
      </c>
    </row>
    <row r="170" spans="1:31" s="60" customFormat="1" hidden="1">
      <c r="B170" s="46" t="s">
        <v>366</v>
      </c>
      <c r="C170" s="46" t="s">
        <v>367</v>
      </c>
      <c r="D170" s="61"/>
      <c r="E170" s="77">
        <v>57252110</v>
      </c>
      <c r="F170" s="47">
        <v>0</v>
      </c>
      <c r="G170" s="47">
        <v>57252110</v>
      </c>
      <c r="H170" s="74">
        <v>57252110</v>
      </c>
      <c r="I170" s="75">
        <v>0</v>
      </c>
      <c r="J170" s="74"/>
      <c r="K170" s="75"/>
      <c r="L170" s="74"/>
      <c r="M170" s="74"/>
      <c r="N170" s="74"/>
      <c r="O170" s="74"/>
      <c r="P170" s="74"/>
      <c r="Q170" s="97">
        <f>SUM(Q156:Q169)</f>
        <v>57252110</v>
      </c>
      <c r="R170" s="97">
        <f>SUM(R156:R169)</f>
        <v>0</v>
      </c>
      <c r="S170" s="74">
        <v>57252110</v>
      </c>
      <c r="T170" s="75">
        <v>0</v>
      </c>
      <c r="U170" s="74"/>
      <c r="V170" s="75"/>
      <c r="W170" s="74"/>
      <c r="X170" s="74"/>
      <c r="Y170" s="74"/>
      <c r="Z170" s="74"/>
      <c r="AA170" s="97">
        <f>SUM(AA156:AA169)</f>
        <v>57252110</v>
      </c>
      <c r="AB170" s="98">
        <f>SUM(AB156:AB169)</f>
        <v>0</v>
      </c>
      <c r="AC170" s="99">
        <f>SUM(AC156:AC169)</f>
        <v>57252110</v>
      </c>
      <c r="AD170" s="71"/>
      <c r="AE170" s="97">
        <f>SUM(AE156:AE169)</f>
        <v>57252110</v>
      </c>
    </row>
    <row r="171" spans="1:31" ht="15" hidden="1" outlineLevel="1">
      <c r="A171" s="17">
        <v>4</v>
      </c>
      <c r="B171" s="39" t="s">
        <v>368</v>
      </c>
      <c r="C171" s="39" t="s">
        <v>369</v>
      </c>
      <c r="D171" s="124" t="s">
        <v>8</v>
      </c>
      <c r="E171" s="72">
        <v>12223127.199999999</v>
      </c>
      <c r="F171" s="41">
        <v>1323908.8</v>
      </c>
      <c r="G171" s="37">
        <v>13547036</v>
      </c>
      <c r="H171" s="64">
        <v>13547036</v>
      </c>
      <c r="I171" s="68">
        <v>0</v>
      </c>
      <c r="J171" s="63"/>
      <c r="K171" s="68"/>
      <c r="L171" s="63"/>
      <c r="M171" s="63"/>
      <c r="N171" s="63"/>
      <c r="O171" s="63"/>
      <c r="P171" s="89" t="s">
        <v>2</v>
      </c>
      <c r="Q171" s="93">
        <f>VLOOKUP(B171,'[6]COWD Accruals'!$A$10:$F$724,6,FALSE)</f>
        <v>13547036</v>
      </c>
      <c r="R171" s="93">
        <f>G171-Q171</f>
        <v>0</v>
      </c>
      <c r="S171" s="64">
        <v>13547036</v>
      </c>
      <c r="T171" s="68">
        <v>0</v>
      </c>
      <c r="U171" s="63"/>
      <c r="V171" s="68"/>
      <c r="W171" s="63"/>
      <c r="X171" s="63"/>
      <c r="Y171" s="63"/>
      <c r="Z171" s="63"/>
      <c r="AA171" s="100">
        <f>VLOOKUP(B:B,'[7]ETN Mgmt tool'!$C$1:$I$65536,7,FALSE)</f>
        <v>11617196.25</v>
      </c>
      <c r="AB171" s="101">
        <f>VLOOKUP(B:B,'[7]ETN Mgmt tool'!$C$1:$J$65536,8,FALSE)</f>
        <v>4300513</v>
      </c>
      <c r="AC171" s="102">
        <f>VLOOKUP(B:B,'[7]ETN Mgmt tool'!$C$1:$G$65536,5,FALSE)</f>
        <v>15917709.25</v>
      </c>
      <c r="AD171" s="87" t="s">
        <v>640</v>
      </c>
      <c r="AE171" s="93">
        <f>VLOOKUP(B171,'[8]COWD Accruals'!$A$10:$F$724,6,FALSE)</f>
        <v>15917709.25</v>
      </c>
    </row>
    <row r="172" spans="1:31" ht="15" hidden="1" outlineLevel="1">
      <c r="A172" s="17">
        <v>4</v>
      </c>
      <c r="B172" s="39" t="s">
        <v>370</v>
      </c>
      <c r="C172" s="39" t="s">
        <v>371</v>
      </c>
      <c r="D172" s="124" t="s">
        <v>8</v>
      </c>
      <c r="E172" s="72">
        <v>3530240</v>
      </c>
      <c r="F172" s="41">
        <v>33000</v>
      </c>
      <c r="G172" s="37">
        <v>3563240</v>
      </c>
      <c r="H172" s="64">
        <v>3563240</v>
      </c>
      <c r="I172" s="68">
        <v>0</v>
      </c>
      <c r="J172" s="63"/>
      <c r="K172" s="68"/>
      <c r="L172" s="63"/>
      <c r="M172" s="63"/>
      <c r="N172" s="63"/>
      <c r="O172" s="63"/>
      <c r="P172" s="89" t="s">
        <v>2</v>
      </c>
      <c r="Q172" s="93">
        <f>VLOOKUP(B172,'[6]COWD Accruals'!$A$10:$F$724,6,FALSE)</f>
        <v>3563240</v>
      </c>
      <c r="R172" s="93">
        <f>G172-Q172</f>
        <v>0</v>
      </c>
      <c r="S172" s="64">
        <v>3563240</v>
      </c>
      <c r="T172" s="68">
        <v>0</v>
      </c>
      <c r="U172" s="63"/>
      <c r="V172" s="68"/>
      <c r="W172" s="63"/>
      <c r="X172" s="63"/>
      <c r="Y172" s="63"/>
      <c r="Z172" s="63"/>
      <c r="AA172" s="100">
        <f>VLOOKUP(B:B,'[7]ETN Mgmt tool'!$C$1:$I$65536,7,FALSE)</f>
        <v>3381724.75</v>
      </c>
      <c r="AB172" s="101">
        <f>VLOOKUP(B:B,'[7]ETN Mgmt tool'!$C$1:$J$65536,8,FALSE)</f>
        <v>10000</v>
      </c>
      <c r="AC172" s="102">
        <f>VLOOKUP(B:B,'[7]ETN Mgmt tool'!$C$1:$G$65536,5,FALSE)</f>
        <v>3391724.75</v>
      </c>
      <c r="AD172" s="87" t="s">
        <v>640</v>
      </c>
      <c r="AE172" s="93">
        <f>VLOOKUP(B172,'[8]COWD Accruals'!$A$10:$F$724,6,FALSE)</f>
        <v>3391724.75</v>
      </c>
    </row>
    <row r="173" spans="1:31" ht="15" hidden="1" outlineLevel="1">
      <c r="A173" s="17">
        <v>4</v>
      </c>
      <c r="B173" s="39" t="s">
        <v>372</v>
      </c>
      <c r="C173" s="39" t="s">
        <v>373</v>
      </c>
      <c r="D173" s="124" t="s">
        <v>8</v>
      </c>
      <c r="E173" s="72">
        <v>-3823624.05</v>
      </c>
      <c r="F173" s="41">
        <v>-910414</v>
      </c>
      <c r="G173" s="37">
        <v>-4734038.05</v>
      </c>
      <c r="H173" s="64">
        <v>-4734038.05</v>
      </c>
      <c r="I173" s="68">
        <v>0</v>
      </c>
      <c r="J173" s="63"/>
      <c r="K173" s="68"/>
      <c r="L173" s="63"/>
      <c r="M173" s="63"/>
      <c r="N173" s="63"/>
      <c r="O173" s="63"/>
      <c r="P173" s="89" t="s">
        <v>2</v>
      </c>
      <c r="Q173" s="93">
        <f>VLOOKUP(B173,'[6]COWD Accruals'!$A$10:$F$724,6,FALSE)</f>
        <v>-4734038.05</v>
      </c>
      <c r="R173" s="93">
        <f>G173-Q173</f>
        <v>0</v>
      </c>
      <c r="S173" s="64">
        <v>-4734038.05</v>
      </c>
      <c r="T173" s="68">
        <v>0</v>
      </c>
      <c r="U173" s="63"/>
      <c r="V173" s="68"/>
      <c r="W173" s="63"/>
      <c r="X173" s="63"/>
      <c r="Y173" s="63"/>
      <c r="Z173" s="63"/>
      <c r="AA173" s="100">
        <f>VLOOKUP(B:B,'[7]ETN Mgmt tool'!$C$1:$I$65536,7,FALSE)</f>
        <v>-3823624.05</v>
      </c>
      <c r="AB173" s="101">
        <f>VLOOKUP(B:B,'[7]ETN Mgmt tool'!$C$1:$J$65536,8,FALSE)</f>
        <v>-2312192</v>
      </c>
      <c r="AC173" s="102">
        <f>VLOOKUP(B:B,'[7]ETN Mgmt tool'!$C$1:$G$65536,5,FALSE)</f>
        <v>-6135816.0499999998</v>
      </c>
      <c r="AD173" s="87" t="s">
        <v>640</v>
      </c>
      <c r="AE173" s="93">
        <f>VLOOKUP(B173,'[8]COWD Accruals'!$A$10:$F$724,6,FALSE)</f>
        <v>-6135816.0499999998</v>
      </c>
    </row>
    <row r="174" spans="1:31" s="60" customFormat="1" hidden="1">
      <c r="B174" s="46" t="s">
        <v>374</v>
      </c>
      <c r="C174" s="46" t="s">
        <v>375</v>
      </c>
      <c r="D174" s="61"/>
      <c r="E174" s="77">
        <v>11929743.149999999</v>
      </c>
      <c r="F174" s="47">
        <v>446494.80000000005</v>
      </c>
      <c r="G174" s="47">
        <v>12376237.949999999</v>
      </c>
      <c r="H174" s="74">
        <v>12376237.949999999</v>
      </c>
      <c r="I174" s="75">
        <v>0</v>
      </c>
      <c r="J174" s="74"/>
      <c r="K174" s="75"/>
      <c r="L174" s="74"/>
      <c r="M174" s="74"/>
      <c r="N174" s="74"/>
      <c r="O174" s="74"/>
      <c r="P174" s="74"/>
      <c r="Q174" s="97">
        <f>SUM(Q171:Q173)</f>
        <v>12376237.949999999</v>
      </c>
      <c r="R174" s="97">
        <f>SUM(R171:R173)</f>
        <v>0</v>
      </c>
      <c r="S174" s="74">
        <v>12376237.949999999</v>
      </c>
      <c r="T174" s="75">
        <v>0</v>
      </c>
      <c r="U174" s="74"/>
      <c r="V174" s="75"/>
      <c r="W174" s="74"/>
      <c r="X174" s="74"/>
      <c r="Y174" s="74"/>
      <c r="Z174" s="74"/>
      <c r="AA174" s="97">
        <f>SUM(AA171:AA173)</f>
        <v>11175296.949999999</v>
      </c>
      <c r="AB174" s="98">
        <f>SUM(AB171:AB173)</f>
        <v>1998321</v>
      </c>
      <c r="AC174" s="99">
        <f>SUM(AC171:AC173)</f>
        <v>13173617.949999999</v>
      </c>
      <c r="AD174" s="71"/>
      <c r="AE174" s="97">
        <f>SUM(AE171:AE173)</f>
        <v>13173617.949999999</v>
      </c>
    </row>
    <row r="175" spans="1:31" s="60" customFormat="1" hidden="1">
      <c r="B175" s="40" t="s">
        <v>376</v>
      </c>
      <c r="C175" s="40" t="s">
        <v>377</v>
      </c>
      <c r="D175" s="58"/>
      <c r="E175" s="73">
        <v>69209573.150000006</v>
      </c>
      <c r="F175" s="43">
        <v>446494.80000000005</v>
      </c>
      <c r="G175" s="43">
        <v>69656067.950000003</v>
      </c>
      <c r="H175" s="74">
        <v>69656067.950000003</v>
      </c>
      <c r="I175" s="75">
        <v>0</v>
      </c>
      <c r="J175" s="74"/>
      <c r="K175" s="75"/>
      <c r="L175" s="74"/>
      <c r="M175" s="74"/>
      <c r="N175" s="74"/>
      <c r="O175" s="74"/>
      <c r="P175" s="74"/>
      <c r="Q175" s="103">
        <f>SUM(Q174,Q170,Q155)</f>
        <v>69656067.950000003</v>
      </c>
      <c r="R175" s="103">
        <f>SUM(R174,R170,R155)</f>
        <v>0</v>
      </c>
      <c r="S175" s="74">
        <v>69656067.950000003</v>
      </c>
      <c r="T175" s="75">
        <v>0</v>
      </c>
      <c r="U175" s="74"/>
      <c r="V175" s="75"/>
      <c r="W175" s="74"/>
      <c r="X175" s="74"/>
      <c r="Y175" s="74"/>
      <c r="Z175" s="74"/>
      <c r="AA175" s="103">
        <f>SUM(AA174,AA170,AA155)</f>
        <v>68455126.950000003</v>
      </c>
      <c r="AB175" s="104">
        <f>SUM(AB174,AB170,AB155)</f>
        <v>1998321</v>
      </c>
      <c r="AC175" s="105">
        <f>SUM(AC174,AC170,AC155)</f>
        <v>70453447.950000003</v>
      </c>
      <c r="AD175" s="71"/>
      <c r="AE175" s="103">
        <f>SUM(AE174,AE170,AE155)</f>
        <v>70453447.950000003</v>
      </c>
    </row>
    <row r="176" spans="1:31" ht="15" hidden="1" outlineLevel="1">
      <c r="B176" s="39" t="s">
        <v>378</v>
      </c>
      <c r="C176" s="39" t="s">
        <v>379</v>
      </c>
      <c r="D176" s="124" t="s">
        <v>668</v>
      </c>
      <c r="E176" s="67">
        <v>35312534</v>
      </c>
      <c r="F176" s="37">
        <v>0</v>
      </c>
      <c r="G176" s="37">
        <v>35312534</v>
      </c>
      <c r="H176" s="64">
        <v>35312534</v>
      </c>
      <c r="I176" s="68">
        <v>0</v>
      </c>
      <c r="J176" s="63"/>
      <c r="K176" s="68"/>
      <c r="L176" s="63"/>
      <c r="M176" s="63"/>
      <c r="N176" s="63"/>
      <c r="O176" s="63"/>
      <c r="P176" s="63" t="s">
        <v>652</v>
      </c>
      <c r="Q176" s="93">
        <f>VLOOKUP(B176,'[6]COWD Accruals'!$A$10:$F$724,6,FALSE)</f>
        <v>35312534</v>
      </c>
      <c r="R176" s="93">
        <f t="shared" ref="R176:R194" si="9">G176-Q176</f>
        <v>0</v>
      </c>
      <c r="S176" s="64">
        <v>35312534</v>
      </c>
      <c r="T176" s="68">
        <v>0</v>
      </c>
      <c r="U176" s="63"/>
      <c r="V176" s="68"/>
      <c r="W176" s="63"/>
      <c r="X176" s="63"/>
      <c r="Y176" s="63"/>
      <c r="Z176" s="63"/>
      <c r="AA176" s="100">
        <f>VLOOKUP(B:B,'[7]ETN Mgmt tool'!$C$1:$I$65536,7,FALSE)</f>
        <v>35312534</v>
      </c>
      <c r="AB176" s="101">
        <f>VLOOKUP(B:B,'[7]ETN Mgmt tool'!$C$1:$J$65536,8,FALSE)</f>
        <v>44777745.127727062</v>
      </c>
      <c r="AC176" s="102">
        <f>VLOOKUP(B:B,'[7]ETN Mgmt tool'!$C$1:$G$65536,5,FALSE)</f>
        <v>80090279.127727062</v>
      </c>
      <c r="AD176" s="87" t="s">
        <v>642</v>
      </c>
      <c r="AE176" s="93">
        <f>VLOOKUP(B176,'[8]COWD Accruals'!$A$10:$F$724,6,FALSE)</f>
        <v>80090279.127727062</v>
      </c>
    </row>
    <row r="177" spans="2:31" ht="15" hidden="1" outlineLevel="1">
      <c r="B177" s="39" t="s">
        <v>380</v>
      </c>
      <c r="C177" s="39" t="s">
        <v>381</v>
      </c>
      <c r="D177" s="124" t="s">
        <v>668</v>
      </c>
      <c r="E177" s="67">
        <v>8537745</v>
      </c>
      <c r="F177" s="37">
        <v>0</v>
      </c>
      <c r="G177" s="37">
        <v>8537745</v>
      </c>
      <c r="H177" s="64">
        <v>8537745</v>
      </c>
      <c r="I177" s="68">
        <v>0</v>
      </c>
      <c r="J177" s="63"/>
      <c r="K177" s="68"/>
      <c r="L177" s="63"/>
      <c r="M177" s="63"/>
      <c r="N177" s="63"/>
      <c r="O177" s="63"/>
      <c r="P177" s="63" t="s">
        <v>652</v>
      </c>
      <c r="Q177" s="93">
        <f>VLOOKUP(B177,'[6]COWD Accruals'!$A$10:$F$724,6,FALSE)</f>
        <v>8537745</v>
      </c>
      <c r="R177" s="93">
        <f t="shared" si="9"/>
        <v>0</v>
      </c>
      <c r="S177" s="64">
        <v>8537745</v>
      </c>
      <c r="T177" s="68">
        <v>0</v>
      </c>
      <c r="U177" s="63"/>
      <c r="V177" s="68"/>
      <c r="W177" s="63"/>
      <c r="X177" s="63"/>
      <c r="Y177" s="63"/>
      <c r="Z177" s="63"/>
      <c r="AA177" s="100">
        <f>VLOOKUP(B:B,'[7]ETN Mgmt tool'!$C$1:$I$65536,7,FALSE)</f>
        <v>8537745</v>
      </c>
      <c r="AB177" s="101">
        <f>VLOOKUP(B:B,'[7]ETN Mgmt tool'!$C$1:$J$65536,8,FALSE)</f>
        <v>-8537744.9998300001</v>
      </c>
      <c r="AC177" s="102">
        <f>VLOOKUP(B:B,'[7]ETN Mgmt tool'!$C$1:$G$65536,5,FALSE)</f>
        <v>1.6999989748001099E-4</v>
      </c>
      <c r="AD177" s="87" t="s">
        <v>642</v>
      </c>
      <c r="AE177" s="93">
        <f>VLOOKUP(B177,'[8]COWD Accruals'!$A$10:$F$724,6,FALSE)</f>
        <v>1.8999911844730377E-4</v>
      </c>
    </row>
    <row r="178" spans="2:31" ht="15" hidden="1" outlineLevel="1">
      <c r="B178" s="39" t="s">
        <v>382</v>
      </c>
      <c r="C178" s="39" t="s">
        <v>383</v>
      </c>
      <c r="D178" s="124" t="s">
        <v>668</v>
      </c>
      <c r="E178" s="67">
        <v>18000000</v>
      </c>
      <c r="F178" s="37">
        <v>0</v>
      </c>
      <c r="G178" s="37">
        <v>18000000</v>
      </c>
      <c r="H178" s="64">
        <v>18000000</v>
      </c>
      <c r="I178" s="68">
        <v>0</v>
      </c>
      <c r="J178" s="63"/>
      <c r="K178" s="68"/>
      <c r="L178" s="63"/>
      <c r="M178" s="63"/>
      <c r="N178" s="63"/>
      <c r="O178" s="63"/>
      <c r="P178" s="63" t="s">
        <v>652</v>
      </c>
      <c r="Q178" s="93">
        <f>VLOOKUP(B178,'[6]COWD Accruals'!$A$10:$F$724,6,FALSE)</f>
        <v>18000000</v>
      </c>
      <c r="R178" s="93">
        <f t="shared" si="9"/>
        <v>0</v>
      </c>
      <c r="S178" s="64">
        <v>18000000</v>
      </c>
      <c r="T178" s="68">
        <v>0</v>
      </c>
      <c r="U178" s="63"/>
      <c r="V178" s="68"/>
      <c r="W178" s="63"/>
      <c r="X178" s="63"/>
      <c r="Y178" s="63"/>
      <c r="Z178" s="63"/>
      <c r="AA178" s="100">
        <f>VLOOKUP(B:B,'[7]ETN Mgmt tool'!$C$1:$I$65536,7,FALSE)</f>
        <v>18000000</v>
      </c>
      <c r="AB178" s="101">
        <f>VLOOKUP(B:B,'[7]ETN Mgmt tool'!$C$1:$J$65536,8,FALSE)</f>
        <v>-17999999.99983</v>
      </c>
      <c r="AC178" s="102">
        <f>VLOOKUP(B:B,'[7]ETN Mgmt tool'!$C$1:$G$65536,5,FALSE)</f>
        <v>1.6999989748001099E-4</v>
      </c>
      <c r="AD178" s="87" t="s">
        <v>642</v>
      </c>
      <c r="AE178" s="93">
        <f>VLOOKUP(B178,'[8]COWD Accruals'!$A$10:$F$724,6,FALSE)</f>
        <v>1.90000981092453E-4</v>
      </c>
    </row>
    <row r="179" spans="2:31" ht="15" hidden="1" outlineLevel="1">
      <c r="B179" s="39" t="s">
        <v>384</v>
      </c>
      <c r="C179" s="39" t="s">
        <v>343</v>
      </c>
      <c r="D179" s="124" t="s">
        <v>668</v>
      </c>
      <c r="E179" s="67">
        <v>1748177</v>
      </c>
      <c r="F179" s="37">
        <v>0</v>
      </c>
      <c r="G179" s="37">
        <v>1748177</v>
      </c>
      <c r="H179" s="64">
        <v>1748177</v>
      </c>
      <c r="I179" s="68">
        <v>0</v>
      </c>
      <c r="J179" s="63"/>
      <c r="K179" s="68"/>
      <c r="L179" s="63"/>
      <c r="M179" s="63"/>
      <c r="N179" s="63"/>
      <c r="O179" s="63"/>
      <c r="P179" s="63" t="s">
        <v>652</v>
      </c>
      <c r="Q179" s="93">
        <f>VLOOKUP(B179,'[6]COWD Accruals'!$A$10:$F$724,6,FALSE)</f>
        <v>1748177</v>
      </c>
      <c r="R179" s="93">
        <f t="shared" si="9"/>
        <v>0</v>
      </c>
      <c r="S179" s="64">
        <v>1748177</v>
      </c>
      <c r="T179" s="68">
        <v>0</v>
      </c>
      <c r="U179" s="63"/>
      <c r="V179" s="68"/>
      <c r="W179" s="63"/>
      <c r="X179" s="63"/>
      <c r="Y179" s="63"/>
      <c r="Z179" s="63"/>
      <c r="AA179" s="100">
        <f>VLOOKUP(B:B,'[7]ETN Mgmt tool'!$C$1:$I$65536,7,FALSE)</f>
        <v>1748177</v>
      </c>
      <c r="AB179" s="101">
        <f>VLOOKUP(B:B,'[7]ETN Mgmt tool'!$C$1:$J$65536,8,FALSE)</f>
        <v>-194661.20999999996</v>
      </c>
      <c r="AC179" s="102">
        <f>VLOOKUP(B:B,'[7]ETN Mgmt tool'!$C$1:$G$65536,5,FALSE)</f>
        <v>1553515.79</v>
      </c>
      <c r="AD179" s="87" t="s">
        <v>642</v>
      </c>
      <c r="AE179" s="93">
        <f>VLOOKUP(B179,'[8]COWD Accruals'!$A$10:$F$724,6,FALSE)</f>
        <v>1553515.79</v>
      </c>
    </row>
    <row r="180" spans="2:31" ht="15" hidden="1" outlineLevel="1">
      <c r="B180" s="39" t="s">
        <v>385</v>
      </c>
      <c r="C180" s="39" t="s">
        <v>345</v>
      </c>
      <c r="D180" s="124" t="s">
        <v>668</v>
      </c>
      <c r="E180" s="67">
        <v>89899</v>
      </c>
      <c r="F180" s="37">
        <v>0</v>
      </c>
      <c r="G180" s="37">
        <v>89899</v>
      </c>
      <c r="H180" s="64">
        <v>89899</v>
      </c>
      <c r="I180" s="68">
        <v>0</v>
      </c>
      <c r="J180" s="63"/>
      <c r="K180" s="68"/>
      <c r="L180" s="63"/>
      <c r="M180" s="63"/>
      <c r="N180" s="63"/>
      <c r="O180" s="63"/>
      <c r="P180" s="63" t="s">
        <v>652</v>
      </c>
      <c r="Q180" s="93">
        <f>VLOOKUP(B180,'[6]COWD Accruals'!$A$10:$F$724,6,FALSE)</f>
        <v>89899</v>
      </c>
      <c r="R180" s="93">
        <f t="shared" si="9"/>
        <v>0</v>
      </c>
      <c r="S180" s="64">
        <v>89899</v>
      </c>
      <c r="T180" s="68">
        <v>0</v>
      </c>
      <c r="U180" s="63"/>
      <c r="V180" s="68"/>
      <c r="W180" s="63"/>
      <c r="X180" s="63"/>
      <c r="Y180" s="63"/>
      <c r="Z180" s="63"/>
      <c r="AA180" s="100">
        <f>VLOOKUP(B:B,'[7]ETN Mgmt tool'!$C$1:$I$65536,7,FALSE)</f>
        <v>89899</v>
      </c>
      <c r="AB180" s="101">
        <f>VLOOKUP(B:B,'[7]ETN Mgmt tool'!$C$1:$J$65536,8,FALSE)</f>
        <v>17979.38038524802</v>
      </c>
      <c r="AC180" s="102">
        <f>VLOOKUP(B:B,'[7]ETN Mgmt tool'!$C$1:$G$65536,5,FALSE)</f>
        <v>107878.38038524802</v>
      </c>
      <c r="AD180" s="87" t="s">
        <v>642</v>
      </c>
      <c r="AE180" s="93">
        <f>VLOOKUP(B180,'[8]COWD Accruals'!$A$10:$F$724,6,FALSE)</f>
        <v>107878.38038524802</v>
      </c>
    </row>
    <row r="181" spans="2:31" ht="15" hidden="1" outlineLevel="1">
      <c r="B181" s="39" t="s">
        <v>386</v>
      </c>
      <c r="C181" s="39" t="s">
        <v>347</v>
      </c>
      <c r="D181" s="124" t="s">
        <v>668</v>
      </c>
      <c r="E181" s="67">
        <v>150909</v>
      </c>
      <c r="F181" s="37">
        <v>0</v>
      </c>
      <c r="G181" s="37">
        <v>150909</v>
      </c>
      <c r="H181" s="64">
        <v>150909</v>
      </c>
      <c r="I181" s="68">
        <v>0</v>
      </c>
      <c r="J181" s="63"/>
      <c r="K181" s="68"/>
      <c r="L181" s="63"/>
      <c r="M181" s="63"/>
      <c r="N181" s="63"/>
      <c r="O181" s="63"/>
      <c r="P181" s="63" t="s">
        <v>652</v>
      </c>
      <c r="Q181" s="93">
        <f>VLOOKUP(B181,'[6]COWD Accruals'!$A$10:$F$724,6,FALSE)</f>
        <v>150909</v>
      </c>
      <c r="R181" s="93">
        <f t="shared" si="9"/>
        <v>0</v>
      </c>
      <c r="S181" s="64">
        <v>150909</v>
      </c>
      <c r="T181" s="68">
        <v>0</v>
      </c>
      <c r="U181" s="63"/>
      <c r="V181" s="68"/>
      <c r="W181" s="63"/>
      <c r="X181" s="63"/>
      <c r="Y181" s="63"/>
      <c r="Z181" s="63"/>
      <c r="AA181" s="100">
        <f>VLOOKUP(B:B,'[7]ETN Mgmt tool'!$C$1:$I$65536,7,FALSE)</f>
        <v>150909</v>
      </c>
      <c r="AB181" s="101">
        <f>VLOOKUP(B:B,'[7]ETN Mgmt tool'!$C$1:$J$65536,8,FALSE)</f>
        <v>-0.32999999998719431</v>
      </c>
      <c r="AC181" s="102">
        <f>VLOOKUP(B:B,'[7]ETN Mgmt tool'!$C$1:$G$65536,5,FALSE)</f>
        <v>150908.67000000001</v>
      </c>
      <c r="AD181" s="87" t="s">
        <v>642</v>
      </c>
      <c r="AE181" s="93">
        <f>VLOOKUP(B181,'[8]COWD Accruals'!$A$10:$F$724,6,FALSE)</f>
        <v>150908.67000000001</v>
      </c>
    </row>
    <row r="182" spans="2:31" ht="15" hidden="1" outlineLevel="1">
      <c r="B182" s="39" t="s">
        <v>387</v>
      </c>
      <c r="C182" s="39" t="s">
        <v>349</v>
      </c>
      <c r="D182" s="124" t="s">
        <v>668</v>
      </c>
      <c r="E182" s="67">
        <v>2175744</v>
      </c>
      <c r="F182" s="37">
        <v>0</v>
      </c>
      <c r="G182" s="37">
        <v>2175744</v>
      </c>
      <c r="H182" s="64">
        <v>2175744</v>
      </c>
      <c r="I182" s="68">
        <v>0</v>
      </c>
      <c r="J182" s="63"/>
      <c r="K182" s="68"/>
      <c r="L182" s="63"/>
      <c r="M182" s="63"/>
      <c r="N182" s="63"/>
      <c r="O182" s="63"/>
      <c r="P182" s="63" t="s">
        <v>652</v>
      </c>
      <c r="Q182" s="93">
        <f>VLOOKUP(B182,'[6]COWD Accruals'!$A$10:$F$724,6,FALSE)</f>
        <v>2175744</v>
      </c>
      <c r="R182" s="93">
        <f t="shared" si="9"/>
        <v>0</v>
      </c>
      <c r="S182" s="64">
        <v>2175744</v>
      </c>
      <c r="T182" s="68">
        <v>0</v>
      </c>
      <c r="U182" s="63"/>
      <c r="V182" s="68"/>
      <c r="W182" s="63"/>
      <c r="X182" s="63"/>
      <c r="Y182" s="63"/>
      <c r="Z182" s="63"/>
      <c r="AA182" s="100">
        <f>VLOOKUP(B:B,'[7]ETN Mgmt tool'!$C$1:$I$65536,7,FALSE)</f>
        <v>2175744</v>
      </c>
      <c r="AB182" s="101">
        <f>VLOOKUP(B:B,'[7]ETN Mgmt tool'!$C$1:$J$65536,8,FALSE)</f>
        <v>31778.615295048803</v>
      </c>
      <c r="AC182" s="102">
        <f>VLOOKUP(B:B,'[7]ETN Mgmt tool'!$C$1:$G$65536,5,FALSE)</f>
        <v>2207522.6152950488</v>
      </c>
      <c r="AD182" s="87" t="s">
        <v>642</v>
      </c>
      <c r="AE182" s="93">
        <f>VLOOKUP(B182,'[8]COWD Accruals'!$A$10:$F$724,6,FALSE)</f>
        <v>2207522.6152950488</v>
      </c>
    </row>
    <row r="183" spans="2:31" ht="15" hidden="1" outlineLevel="1">
      <c r="B183" s="39" t="s">
        <v>388</v>
      </c>
      <c r="C183" s="39" t="s">
        <v>351</v>
      </c>
      <c r="D183" s="124" t="s">
        <v>668</v>
      </c>
      <c r="E183" s="67">
        <v>853899</v>
      </c>
      <c r="F183" s="37">
        <v>0</v>
      </c>
      <c r="G183" s="37">
        <v>853899</v>
      </c>
      <c r="H183" s="64">
        <v>853899</v>
      </c>
      <c r="I183" s="68">
        <v>0</v>
      </c>
      <c r="J183" s="63"/>
      <c r="K183" s="68"/>
      <c r="L183" s="63"/>
      <c r="M183" s="63"/>
      <c r="N183" s="63"/>
      <c r="O183" s="63"/>
      <c r="P183" s="63" t="s">
        <v>652</v>
      </c>
      <c r="Q183" s="93">
        <f>VLOOKUP(B183,'[6]COWD Accruals'!$A$10:$F$724,6,FALSE)</f>
        <v>853899</v>
      </c>
      <c r="R183" s="93">
        <f t="shared" si="9"/>
        <v>0</v>
      </c>
      <c r="S183" s="64">
        <v>853899</v>
      </c>
      <c r="T183" s="68">
        <v>0</v>
      </c>
      <c r="U183" s="63"/>
      <c r="V183" s="68"/>
      <c r="W183" s="63"/>
      <c r="X183" s="63"/>
      <c r="Y183" s="63"/>
      <c r="Z183" s="63"/>
      <c r="AA183" s="100">
        <f>VLOOKUP(B:B,'[7]ETN Mgmt tool'!$C$1:$I$65536,7,FALSE)</f>
        <v>853899</v>
      </c>
      <c r="AB183" s="101">
        <f>VLOOKUP(B:B,'[7]ETN Mgmt tool'!$C$1:$J$65536,8,FALSE)</f>
        <v>-0.78399999998509884</v>
      </c>
      <c r="AC183" s="102">
        <f>VLOOKUP(B:B,'[7]ETN Mgmt tool'!$C$1:$G$65536,5,FALSE)</f>
        <v>853898.21600000001</v>
      </c>
      <c r="AD183" s="87" t="s">
        <v>642</v>
      </c>
      <c r="AE183" s="93">
        <f>VLOOKUP(B183,'[8]COWD Accruals'!$A$10:$F$724,6,FALSE)</f>
        <v>853898.21600000001</v>
      </c>
    </row>
    <row r="184" spans="2:31" ht="15" hidden="1" outlineLevel="1">
      <c r="B184" s="39" t="s">
        <v>389</v>
      </c>
      <c r="C184" s="39" t="s">
        <v>353</v>
      </c>
      <c r="D184" s="124" t="s">
        <v>668</v>
      </c>
      <c r="E184" s="67">
        <v>209534</v>
      </c>
      <c r="F184" s="37">
        <v>0</v>
      </c>
      <c r="G184" s="37">
        <v>209534</v>
      </c>
      <c r="H184" s="64">
        <v>209534</v>
      </c>
      <c r="I184" s="68">
        <v>0</v>
      </c>
      <c r="J184" s="63"/>
      <c r="K184" s="68"/>
      <c r="L184" s="63"/>
      <c r="M184" s="63"/>
      <c r="N184" s="63"/>
      <c r="O184" s="63"/>
      <c r="P184" s="63" t="s">
        <v>652</v>
      </c>
      <c r="Q184" s="93">
        <f>VLOOKUP(B184,'[6]COWD Accruals'!$A$10:$F$724,6,FALSE)</f>
        <v>209534</v>
      </c>
      <c r="R184" s="93">
        <f t="shared" si="9"/>
        <v>0</v>
      </c>
      <c r="S184" s="64">
        <v>209534</v>
      </c>
      <c r="T184" s="68">
        <v>0</v>
      </c>
      <c r="U184" s="63"/>
      <c r="V184" s="68"/>
      <c r="W184" s="63"/>
      <c r="X184" s="63"/>
      <c r="Y184" s="63"/>
      <c r="Z184" s="63"/>
      <c r="AA184" s="100">
        <f>VLOOKUP(B:B,'[7]ETN Mgmt tool'!$C$1:$I$65536,7,FALSE)</f>
        <v>209534</v>
      </c>
      <c r="AB184" s="101">
        <f>VLOOKUP(B:B,'[7]ETN Mgmt tool'!$C$1:$J$65536,8,FALSE)</f>
        <v>48336.121650000045</v>
      </c>
      <c r="AC184" s="102">
        <f>VLOOKUP(B:B,'[7]ETN Mgmt tool'!$C$1:$G$65536,5,FALSE)</f>
        <v>257870.12165000004</v>
      </c>
      <c r="AD184" s="87" t="s">
        <v>642</v>
      </c>
      <c r="AE184" s="93">
        <f>VLOOKUP(B184,'[8]COWD Accruals'!$A$10:$F$724,6,FALSE)</f>
        <v>257870.12165000004</v>
      </c>
    </row>
    <row r="185" spans="2:31" ht="15" hidden="1" outlineLevel="1">
      <c r="B185" s="39" t="s">
        <v>390</v>
      </c>
      <c r="C185" s="39" t="s">
        <v>355</v>
      </c>
      <c r="D185" s="124" t="s">
        <v>668</v>
      </c>
      <c r="E185" s="67">
        <v>5092985</v>
      </c>
      <c r="F185" s="37">
        <v>0</v>
      </c>
      <c r="G185" s="37">
        <v>5092985</v>
      </c>
      <c r="H185" s="64">
        <v>5092985</v>
      </c>
      <c r="I185" s="68">
        <v>0</v>
      </c>
      <c r="J185" s="63"/>
      <c r="K185" s="68"/>
      <c r="L185" s="63"/>
      <c r="M185" s="63"/>
      <c r="N185" s="63"/>
      <c r="O185" s="63"/>
      <c r="P185" s="63" t="s">
        <v>652</v>
      </c>
      <c r="Q185" s="93">
        <f>VLOOKUP(B185,'[6]COWD Accruals'!$A$10:$F$724,6,FALSE)</f>
        <v>5092985</v>
      </c>
      <c r="R185" s="93">
        <f t="shared" si="9"/>
        <v>0</v>
      </c>
      <c r="S185" s="64">
        <v>5092985</v>
      </c>
      <c r="T185" s="68">
        <v>0</v>
      </c>
      <c r="U185" s="63"/>
      <c r="V185" s="68"/>
      <c r="W185" s="63"/>
      <c r="X185" s="63"/>
      <c r="Y185" s="63"/>
      <c r="Z185" s="63"/>
      <c r="AA185" s="100">
        <f>VLOOKUP(B:B,'[7]ETN Mgmt tool'!$C$1:$I$65536,7,FALSE)</f>
        <v>5092985</v>
      </c>
      <c r="AB185" s="101">
        <f>VLOOKUP(B:B,'[7]ETN Mgmt tool'!$C$1:$J$65536,8,FALSE)</f>
        <v>462128.02716018353</v>
      </c>
      <c r="AC185" s="102">
        <f>VLOOKUP(B:B,'[7]ETN Mgmt tool'!$C$1:$G$65536,5,FALSE)</f>
        <v>5555113.0271601835</v>
      </c>
      <c r="AD185" s="87" t="s">
        <v>642</v>
      </c>
      <c r="AE185" s="93">
        <f>VLOOKUP(B185,'[8]COWD Accruals'!$A$10:$F$724,6,FALSE)</f>
        <v>5555113.0271601835</v>
      </c>
    </row>
    <row r="186" spans="2:31" ht="15" hidden="1" outlineLevel="1">
      <c r="B186" s="39" t="s">
        <v>391</v>
      </c>
      <c r="C186" s="39" t="s">
        <v>356</v>
      </c>
      <c r="D186" s="124" t="s">
        <v>668</v>
      </c>
      <c r="E186" s="67">
        <v>1678137</v>
      </c>
      <c r="F186" s="37">
        <v>0</v>
      </c>
      <c r="G186" s="37">
        <v>1678137</v>
      </c>
      <c r="H186" s="64">
        <v>1678137</v>
      </c>
      <c r="I186" s="68">
        <v>0</v>
      </c>
      <c r="J186" s="63"/>
      <c r="K186" s="68"/>
      <c r="L186" s="63"/>
      <c r="M186" s="63"/>
      <c r="N186" s="63"/>
      <c r="O186" s="63"/>
      <c r="P186" s="63" t="s">
        <v>652</v>
      </c>
      <c r="Q186" s="93">
        <f>VLOOKUP(B186,'[6]COWD Accruals'!$A$10:$F$724,6,FALSE)</f>
        <v>1678137</v>
      </c>
      <c r="R186" s="93">
        <f t="shared" si="9"/>
        <v>0</v>
      </c>
      <c r="S186" s="64">
        <v>1678137</v>
      </c>
      <c r="T186" s="68">
        <v>0</v>
      </c>
      <c r="U186" s="63"/>
      <c r="V186" s="68"/>
      <c r="W186" s="63"/>
      <c r="X186" s="63"/>
      <c r="Y186" s="63"/>
      <c r="Z186" s="63"/>
      <c r="AA186" s="100">
        <f>VLOOKUP(B:B,'[7]ETN Mgmt tool'!$C$1:$I$65536,7,FALSE)</f>
        <v>1678137</v>
      </c>
      <c r="AB186" s="101">
        <f>VLOOKUP(B:B,'[7]ETN Mgmt tool'!$C$1:$J$65536,8,FALSE)</f>
        <v>65596.110149999848</v>
      </c>
      <c r="AC186" s="102">
        <f>VLOOKUP(B:B,'[7]ETN Mgmt tool'!$C$1:$G$65536,5,FALSE)</f>
        <v>1743733.1101499998</v>
      </c>
      <c r="AD186" s="87" t="s">
        <v>642</v>
      </c>
      <c r="AE186" s="93">
        <f>VLOOKUP(B186,'[8]COWD Accruals'!$A$10:$F$724,6,FALSE)</f>
        <v>1743733.1101499998</v>
      </c>
    </row>
    <row r="187" spans="2:31" ht="15" hidden="1" outlineLevel="1">
      <c r="B187" s="39" t="s">
        <v>392</v>
      </c>
      <c r="C187" s="39" t="s">
        <v>358</v>
      </c>
      <c r="D187" s="124" t="s">
        <v>668</v>
      </c>
      <c r="E187" s="67">
        <v>7318571</v>
      </c>
      <c r="F187" s="37">
        <v>0</v>
      </c>
      <c r="G187" s="37">
        <v>7318571</v>
      </c>
      <c r="H187" s="64">
        <v>7318571</v>
      </c>
      <c r="I187" s="68">
        <v>0</v>
      </c>
      <c r="J187" s="63"/>
      <c r="K187" s="68"/>
      <c r="L187" s="63"/>
      <c r="M187" s="63"/>
      <c r="N187" s="63"/>
      <c r="O187" s="63"/>
      <c r="P187" s="63" t="s">
        <v>652</v>
      </c>
      <c r="Q187" s="93">
        <f>VLOOKUP(B187,'[6]COWD Accruals'!$A$10:$F$724,6,FALSE)</f>
        <v>7318571</v>
      </c>
      <c r="R187" s="93">
        <f t="shared" si="9"/>
        <v>0</v>
      </c>
      <c r="S187" s="64">
        <v>7318571</v>
      </c>
      <c r="T187" s="68">
        <v>0</v>
      </c>
      <c r="U187" s="63"/>
      <c r="V187" s="68"/>
      <c r="W187" s="63"/>
      <c r="X187" s="63"/>
      <c r="Y187" s="63"/>
      <c r="Z187" s="63"/>
      <c r="AA187" s="100">
        <f>VLOOKUP(B:B,'[7]ETN Mgmt tool'!$C$1:$I$65536,7,FALSE)</f>
        <v>7318571</v>
      </c>
      <c r="AB187" s="101">
        <f>VLOOKUP(B:B,'[7]ETN Mgmt tool'!$C$1:$J$65536,8,FALSE)</f>
        <v>-323348.30066857953</v>
      </c>
      <c r="AC187" s="102">
        <f>VLOOKUP(B:B,'[7]ETN Mgmt tool'!$C$1:$G$65536,5,FALSE)</f>
        <v>6995222.6993314205</v>
      </c>
      <c r="AD187" s="87" t="s">
        <v>642</v>
      </c>
      <c r="AE187" s="93">
        <f>VLOOKUP(B187,'[8]COWD Accruals'!$A$10:$F$724,6,FALSE)</f>
        <v>6995222.6993314205</v>
      </c>
    </row>
    <row r="188" spans="2:31" ht="15" hidden="1" outlineLevel="1">
      <c r="B188" s="39" t="s">
        <v>393</v>
      </c>
      <c r="C188" s="39" t="s">
        <v>360</v>
      </c>
      <c r="D188" s="124" t="s">
        <v>668</v>
      </c>
      <c r="E188" s="67">
        <v>1281425</v>
      </c>
      <c r="F188" s="37">
        <v>0</v>
      </c>
      <c r="G188" s="37">
        <v>1281425</v>
      </c>
      <c r="H188" s="64">
        <v>1281425</v>
      </c>
      <c r="I188" s="68">
        <v>0</v>
      </c>
      <c r="J188" s="63"/>
      <c r="K188" s="68"/>
      <c r="L188" s="63"/>
      <c r="M188" s="63"/>
      <c r="N188" s="63"/>
      <c r="O188" s="63"/>
      <c r="P188" s="63" t="s">
        <v>652</v>
      </c>
      <c r="Q188" s="93">
        <f>VLOOKUP(B188,'[6]COWD Accruals'!$A$10:$F$724,6,FALSE)</f>
        <v>1281425</v>
      </c>
      <c r="R188" s="93">
        <f t="shared" si="9"/>
        <v>0</v>
      </c>
      <c r="S188" s="64">
        <v>1281425</v>
      </c>
      <c r="T188" s="68">
        <v>0</v>
      </c>
      <c r="U188" s="63"/>
      <c r="V188" s="68"/>
      <c r="W188" s="63"/>
      <c r="X188" s="63"/>
      <c r="Y188" s="63"/>
      <c r="Z188" s="63"/>
      <c r="AA188" s="100">
        <f>VLOOKUP(B:B,'[7]ETN Mgmt tool'!$C$1:$I$65536,7,FALSE)</f>
        <v>1281425</v>
      </c>
      <c r="AB188" s="101">
        <f>VLOOKUP(B:B,'[7]ETN Mgmt tool'!$C$1:$J$65536,8,FALSE)</f>
        <v>8480.3505000001751</v>
      </c>
      <c r="AC188" s="102">
        <f>VLOOKUP(B:B,'[7]ETN Mgmt tool'!$C$1:$G$65536,5,FALSE)</f>
        <v>1289905.3505000002</v>
      </c>
      <c r="AD188" s="87" t="s">
        <v>642</v>
      </c>
      <c r="AE188" s="93">
        <f>VLOOKUP(B188,'[8]COWD Accruals'!$A$10:$F$724,6,FALSE)</f>
        <v>1289905.3505000002</v>
      </c>
    </row>
    <row r="189" spans="2:31" ht="15" hidden="1" outlineLevel="1">
      <c r="B189" s="39" t="s">
        <v>394</v>
      </c>
      <c r="C189" s="39" t="s">
        <v>362</v>
      </c>
      <c r="D189" s="124" t="s">
        <v>668</v>
      </c>
      <c r="E189" s="67">
        <v>18240000</v>
      </c>
      <c r="F189" s="37">
        <v>6031705</v>
      </c>
      <c r="G189" s="37">
        <v>24271705</v>
      </c>
      <c r="H189" s="64">
        <v>24271705</v>
      </c>
      <c r="I189" s="68">
        <v>0</v>
      </c>
      <c r="J189" s="63"/>
      <c r="K189" s="68"/>
      <c r="L189" s="63"/>
      <c r="M189" s="63"/>
      <c r="N189" s="63"/>
      <c r="O189" s="63"/>
      <c r="P189" s="63" t="s">
        <v>652</v>
      </c>
      <c r="Q189" s="93">
        <f>VLOOKUP(B189,'[6]COWD Accruals'!$A$10:$F$724,6,FALSE)</f>
        <v>24271705</v>
      </c>
      <c r="R189" s="93">
        <f t="shared" si="9"/>
        <v>0</v>
      </c>
      <c r="S189" s="64">
        <v>24271705</v>
      </c>
      <c r="T189" s="68">
        <v>0</v>
      </c>
      <c r="U189" s="63"/>
      <c r="V189" s="68"/>
      <c r="W189" s="63"/>
      <c r="X189" s="63"/>
      <c r="Y189" s="63"/>
      <c r="Z189" s="63"/>
      <c r="AA189" s="100">
        <f>VLOOKUP(B:B,'[7]ETN Mgmt tool'!$C$1:$I$65536,7,FALSE)</f>
        <v>18240000</v>
      </c>
      <c r="AB189" s="101">
        <f>VLOOKUP(B:B,'[7]ETN Mgmt tool'!$C$1:$J$65536,8,FALSE)</f>
        <v>-18240000</v>
      </c>
      <c r="AC189" s="102">
        <f>VLOOKUP(B:B,'[7]ETN Mgmt tool'!$C$1:$G$65536,5,FALSE)</f>
        <v>0</v>
      </c>
      <c r="AD189" s="87" t="s">
        <v>642</v>
      </c>
      <c r="AE189" s="93">
        <f>VLOOKUP(B189,'[8]COWD Accruals'!$A$10:$F$724,6,FALSE)</f>
        <v>0</v>
      </c>
    </row>
    <row r="190" spans="2:31" ht="15" hidden="1" outlineLevel="1">
      <c r="B190" s="39" t="s">
        <v>395</v>
      </c>
      <c r="C190" s="39" t="s">
        <v>396</v>
      </c>
      <c r="D190" s="124" t="s">
        <v>668</v>
      </c>
      <c r="E190" s="67">
        <v>476943</v>
      </c>
      <c r="F190" s="37">
        <v>0</v>
      </c>
      <c r="G190" s="37">
        <v>476943</v>
      </c>
      <c r="H190" s="64">
        <v>476943</v>
      </c>
      <c r="I190" s="68">
        <v>0</v>
      </c>
      <c r="J190" s="63"/>
      <c r="K190" s="68"/>
      <c r="L190" s="63"/>
      <c r="M190" s="63"/>
      <c r="N190" s="63"/>
      <c r="O190" s="63"/>
      <c r="P190" s="63" t="s">
        <v>652</v>
      </c>
      <c r="Q190" s="93">
        <f>VLOOKUP(B190,'[6]COWD Accruals'!$A$10:$F$724,6,FALSE)</f>
        <v>476943</v>
      </c>
      <c r="R190" s="93">
        <f t="shared" si="9"/>
        <v>0</v>
      </c>
      <c r="S190" s="64">
        <v>476943</v>
      </c>
      <c r="T190" s="68">
        <v>0</v>
      </c>
      <c r="U190" s="63"/>
      <c r="V190" s="68"/>
      <c r="W190" s="63"/>
      <c r="X190" s="63"/>
      <c r="Y190" s="63"/>
      <c r="Z190" s="63"/>
      <c r="AA190" s="100">
        <f>VLOOKUP(B:B,'[7]ETN Mgmt tool'!$C$1:$I$65536,7,FALSE)</f>
        <v>476943</v>
      </c>
      <c r="AB190" s="101">
        <f>VLOOKUP(B:B,'[7]ETN Mgmt tool'!$C$1:$J$65536,8,FALSE)</f>
        <v>258975.10256410262</v>
      </c>
      <c r="AC190" s="102">
        <f>VLOOKUP(B:B,'[7]ETN Mgmt tool'!$C$1:$G$65536,5,FALSE)</f>
        <v>735918.10256410262</v>
      </c>
      <c r="AD190" s="87" t="s">
        <v>642</v>
      </c>
      <c r="AE190" s="93">
        <f>VLOOKUP(B190,'[8]COWD Accruals'!$A$10:$F$724,6,FALSE)</f>
        <v>735918.10256410262</v>
      </c>
    </row>
    <row r="191" spans="2:31" ht="15" hidden="1" outlineLevel="1">
      <c r="B191" s="39" t="s">
        <v>397</v>
      </c>
      <c r="C191" s="39" t="s">
        <v>647</v>
      </c>
      <c r="D191" s="124" t="s">
        <v>668</v>
      </c>
      <c r="E191" s="67">
        <v>157865628.09999999</v>
      </c>
      <c r="F191" s="37">
        <v>20849822.899999999</v>
      </c>
      <c r="G191" s="37">
        <f>SUM(E191:F191)</f>
        <v>178715451</v>
      </c>
      <c r="H191" s="64">
        <v>199104596.67000002</v>
      </c>
      <c r="I191" s="68">
        <v>0</v>
      </c>
      <c r="J191" s="63"/>
      <c r="K191" s="68"/>
      <c r="L191" s="63"/>
      <c r="M191" s="63"/>
      <c r="N191" s="63"/>
      <c r="O191" s="63"/>
      <c r="P191" s="63" t="s">
        <v>652</v>
      </c>
      <c r="Q191" s="93">
        <f>VLOOKUP(B191,'[6]COWD Accruals'!$A$10:$F$724,6,FALSE)</f>
        <v>190473111.39000002</v>
      </c>
      <c r="R191" s="93">
        <f t="shared" si="9"/>
        <v>-11757660.390000015</v>
      </c>
      <c r="S191" s="64">
        <v>199104596.67000002</v>
      </c>
      <c r="T191" s="68">
        <v>0</v>
      </c>
      <c r="U191" s="63"/>
      <c r="V191" s="68"/>
      <c r="W191" s="63"/>
      <c r="X191" s="63"/>
      <c r="Y191" s="63"/>
      <c r="Z191" s="63"/>
      <c r="AA191" s="100">
        <f>VLOOKUP(B:B,'[7]ETN Mgmt tool'!$C$1:$I$65536,7,FALSE)</f>
        <v>27000000</v>
      </c>
      <c r="AB191" s="101">
        <f>VLOOKUP(B:B,'[7]ETN Mgmt tool'!$C$1:$J$65536,8,FALSE)</f>
        <v>9000000</v>
      </c>
      <c r="AC191" s="102">
        <f>VLOOKUP(B:B,'[7]ETN Mgmt tool'!$C$1:$G$65536,5,FALSE)</f>
        <v>36000000</v>
      </c>
      <c r="AD191" s="87" t="s">
        <v>642</v>
      </c>
      <c r="AE191" s="93">
        <f>VLOOKUP(B191,'[8]COWD Accruals'!$A$10:$F$724,6,FALSE)</f>
        <v>51339000</v>
      </c>
    </row>
    <row r="192" spans="2:31" ht="15" hidden="1" outlineLevel="1">
      <c r="B192" s="39" t="s">
        <v>653</v>
      </c>
      <c r="C192" s="39" t="s">
        <v>648</v>
      </c>
      <c r="D192" s="124" t="s">
        <v>668</v>
      </c>
      <c r="E192" s="67">
        <v>13325540.59</v>
      </c>
      <c r="F192" s="37">
        <v>5666605.4100000001</v>
      </c>
      <c r="G192" s="37">
        <f>SUM(E192:F192)</f>
        <v>18992146</v>
      </c>
      <c r="H192" s="64">
        <v>199104596.67000002</v>
      </c>
      <c r="I192" s="68">
        <v>0</v>
      </c>
      <c r="J192" s="63"/>
      <c r="K192" s="68"/>
      <c r="L192" s="63"/>
      <c r="M192" s="63"/>
      <c r="N192" s="63"/>
      <c r="O192" s="63"/>
      <c r="P192" s="63" t="s">
        <v>651</v>
      </c>
      <c r="Q192" s="93"/>
      <c r="R192" s="93">
        <f t="shared" si="9"/>
        <v>18992146</v>
      </c>
      <c r="S192" s="64">
        <v>199104596.67000002</v>
      </c>
      <c r="T192" s="68">
        <v>0</v>
      </c>
      <c r="U192" s="63"/>
      <c r="V192" s="68"/>
      <c r="W192" s="63"/>
      <c r="X192" s="63"/>
      <c r="Y192" s="63"/>
      <c r="Z192" s="63"/>
      <c r="AA192" s="100"/>
      <c r="AB192" s="101"/>
      <c r="AC192" s="102"/>
      <c r="AD192" s="87" t="s">
        <v>642</v>
      </c>
      <c r="AE192" s="93"/>
    </row>
    <row r="193" spans="1:31" ht="15" hidden="1" outlineLevel="1">
      <c r="A193" s="17">
        <v>3</v>
      </c>
      <c r="B193" s="39" t="s">
        <v>654</v>
      </c>
      <c r="C193" s="39" t="s">
        <v>649</v>
      </c>
      <c r="D193" s="124" t="s">
        <v>664</v>
      </c>
      <c r="E193" s="67">
        <v>1397000</v>
      </c>
      <c r="F193" s="37">
        <v>0</v>
      </c>
      <c r="G193" s="37">
        <f>SUM(E193:F193)</f>
        <v>1397000</v>
      </c>
      <c r="H193" s="64">
        <v>199104596.67000002</v>
      </c>
      <c r="I193" s="68">
        <v>0</v>
      </c>
      <c r="J193" s="63"/>
      <c r="K193" s="68"/>
      <c r="L193" s="63"/>
      <c r="M193" s="63"/>
      <c r="N193" s="63"/>
      <c r="O193" s="63"/>
      <c r="P193" s="63" t="s">
        <v>650</v>
      </c>
      <c r="Q193" s="93"/>
      <c r="R193" s="93">
        <f t="shared" si="9"/>
        <v>1397000</v>
      </c>
      <c r="S193" s="64">
        <v>199104596.67000002</v>
      </c>
      <c r="T193" s="68">
        <v>0</v>
      </c>
      <c r="U193" s="63"/>
      <c r="V193" s="68"/>
      <c r="W193" s="63"/>
      <c r="X193" s="63"/>
      <c r="Y193" s="63"/>
      <c r="Z193" s="63"/>
      <c r="AA193" s="100"/>
      <c r="AB193" s="101"/>
      <c r="AC193" s="102"/>
      <c r="AD193" s="87" t="s">
        <v>642</v>
      </c>
      <c r="AE193" s="93"/>
    </row>
    <row r="194" spans="1:31" ht="15" hidden="1" outlineLevel="1">
      <c r="B194" s="39" t="s">
        <v>398</v>
      </c>
      <c r="C194" s="39" t="s">
        <v>399</v>
      </c>
      <c r="D194" s="124" t="s">
        <v>668</v>
      </c>
      <c r="E194" s="67">
        <v>0</v>
      </c>
      <c r="F194" s="37">
        <v>165540</v>
      </c>
      <c r="G194" s="37">
        <v>165540</v>
      </c>
      <c r="H194" s="64">
        <v>165540</v>
      </c>
      <c r="I194" s="68">
        <v>0</v>
      </c>
      <c r="J194" s="63"/>
      <c r="K194" s="68"/>
      <c r="L194" s="63"/>
      <c r="M194" s="63"/>
      <c r="N194" s="63"/>
      <c r="O194" s="63"/>
      <c r="P194" s="64" t="s">
        <v>652</v>
      </c>
      <c r="Q194" s="93">
        <f>VLOOKUP(B194,'[6]COWD Accruals'!$A$10:$F$724,6,FALSE)</f>
        <v>165540</v>
      </c>
      <c r="R194" s="93">
        <f t="shared" si="9"/>
        <v>0</v>
      </c>
      <c r="S194" s="64">
        <v>165540</v>
      </c>
      <c r="T194" s="68">
        <v>0</v>
      </c>
      <c r="U194" s="63"/>
      <c r="V194" s="68"/>
      <c r="W194" s="63"/>
      <c r="X194" s="63"/>
      <c r="Y194" s="63"/>
      <c r="Z194" s="63"/>
      <c r="AA194" s="100">
        <f>VLOOKUP(B:B,'[7]ETN Mgmt tool'!$C$1:$I$65536,7,FALSE)</f>
        <v>0</v>
      </c>
      <c r="AB194" s="101">
        <f>VLOOKUP(B:B,'[7]ETN Mgmt tool'!$C$1:$J$65536,8,FALSE)</f>
        <v>0</v>
      </c>
      <c r="AC194" s="102">
        <f>VLOOKUP(B:B,'[7]ETN Mgmt tool'!$C$1:$G$65536,5,FALSE)</f>
        <v>0</v>
      </c>
      <c r="AD194" s="87" t="s">
        <v>642</v>
      </c>
      <c r="AE194" s="93">
        <f>VLOOKUP(B194,'[8]COWD Accruals'!$A$10:$F$724,6,FALSE)</f>
        <v>0</v>
      </c>
    </row>
    <row r="195" spans="1:31" s="60" customFormat="1" hidden="1">
      <c r="B195" s="46" t="s">
        <v>400</v>
      </c>
      <c r="C195" s="46" t="s">
        <v>401</v>
      </c>
      <c r="D195" s="61"/>
      <c r="E195" s="77">
        <v>273754670.36000001</v>
      </c>
      <c r="F195" s="47">
        <v>32713673.309999999</v>
      </c>
      <c r="G195" s="47">
        <v>306468343.67000002</v>
      </c>
      <c r="H195" s="74">
        <v>306468343.67000002</v>
      </c>
      <c r="I195" s="75">
        <v>0</v>
      </c>
      <c r="J195" s="74"/>
      <c r="K195" s="75"/>
      <c r="L195" s="74"/>
      <c r="M195" s="74"/>
      <c r="N195" s="74"/>
      <c r="O195" s="74"/>
      <c r="P195" s="74"/>
      <c r="Q195" s="97">
        <f>SUM(Q176:Q194)</f>
        <v>297836858.38999999</v>
      </c>
      <c r="R195" s="97">
        <f>SUM(R176:R194)</f>
        <v>8631485.6099999845</v>
      </c>
      <c r="S195" s="74">
        <v>306468343.67000002</v>
      </c>
      <c r="T195" s="75">
        <v>0</v>
      </c>
      <c r="U195" s="74"/>
      <c r="V195" s="75"/>
      <c r="W195" s="74"/>
      <c r="X195" s="74"/>
      <c r="Y195" s="74"/>
      <c r="Z195" s="74"/>
      <c r="AA195" s="97">
        <f>SUM(AA176:AA194)</f>
        <v>128166502</v>
      </c>
      <c r="AB195" s="98">
        <f>SUM(AB176:AB194)</f>
        <v>9375263.2111030649</v>
      </c>
      <c r="AC195" s="99">
        <f>SUM(AC176:AC194)</f>
        <v>137541765.21110305</v>
      </c>
      <c r="AD195" s="71"/>
      <c r="AE195" s="97">
        <f>SUM(AE176:AE194)</f>
        <v>152880765.21114308</v>
      </c>
    </row>
    <row r="196" spans="1:31" ht="15" hidden="1" outlineLevel="1">
      <c r="B196" s="39" t="s">
        <v>403</v>
      </c>
      <c r="C196" s="39" t="s">
        <v>404</v>
      </c>
      <c r="D196" s="124" t="s">
        <v>668</v>
      </c>
      <c r="E196" s="67">
        <v>203845</v>
      </c>
      <c r="F196" s="37">
        <v>0</v>
      </c>
      <c r="G196" s="37">
        <v>203845</v>
      </c>
      <c r="H196" s="64">
        <v>203845</v>
      </c>
      <c r="I196" s="68">
        <v>0</v>
      </c>
      <c r="J196" s="63"/>
      <c r="K196" s="68"/>
      <c r="L196" s="63"/>
      <c r="M196" s="63"/>
      <c r="N196" s="63"/>
      <c r="O196" s="63"/>
      <c r="P196" s="64" t="s">
        <v>652</v>
      </c>
      <c r="Q196" s="93">
        <f>VLOOKUP(B196,'[6]COWD Accruals'!$A$10:$F$724,6,FALSE)</f>
        <v>203845</v>
      </c>
      <c r="R196" s="93">
        <f t="shared" ref="R196:R209" si="10">G196-Q196</f>
        <v>0</v>
      </c>
      <c r="S196" s="64">
        <v>203845</v>
      </c>
      <c r="T196" s="68">
        <v>0</v>
      </c>
      <c r="U196" s="63"/>
      <c r="V196" s="68"/>
      <c r="W196" s="63"/>
      <c r="X196" s="63"/>
      <c r="Y196" s="63"/>
      <c r="Z196" s="63"/>
      <c r="AA196" s="100">
        <f>VLOOKUP(B:B,'[7]ETN Mgmt tool'!$C$1:$I$65536,7,FALSE)</f>
        <v>203845</v>
      </c>
      <c r="AB196" s="101">
        <f>VLOOKUP(B:B,'[7]ETN Mgmt tool'!$C$1:$J$65536,8,FALSE)</f>
        <v>10887</v>
      </c>
      <c r="AC196" s="102">
        <f>VLOOKUP(B:B,'[7]ETN Mgmt tool'!$C$1:$G$65536,5,FALSE)</f>
        <v>214732</v>
      </c>
      <c r="AD196" s="87" t="s">
        <v>642</v>
      </c>
      <c r="AE196" s="93">
        <f>VLOOKUP(B196,'[8]COWD Accruals'!$A$10:$F$724,6,FALSE)</f>
        <v>214732</v>
      </c>
    </row>
    <row r="197" spans="1:31" ht="15" hidden="1" outlineLevel="1">
      <c r="B197" s="39" t="s">
        <v>405</v>
      </c>
      <c r="C197" s="39" t="s">
        <v>406</v>
      </c>
      <c r="D197" s="124" t="s">
        <v>668</v>
      </c>
      <c r="E197" s="67">
        <v>228259</v>
      </c>
      <c r="F197" s="37">
        <v>0</v>
      </c>
      <c r="G197" s="37">
        <v>228259</v>
      </c>
      <c r="H197" s="64">
        <v>228259</v>
      </c>
      <c r="I197" s="68">
        <v>0</v>
      </c>
      <c r="J197" s="63"/>
      <c r="K197" s="68"/>
      <c r="L197" s="63"/>
      <c r="M197" s="63"/>
      <c r="N197" s="63"/>
      <c r="O197" s="63"/>
      <c r="P197" s="64" t="s">
        <v>652</v>
      </c>
      <c r="Q197" s="93">
        <f>VLOOKUP(B197,'[6]COWD Accruals'!$A$10:$F$724,6,FALSE)</f>
        <v>228259</v>
      </c>
      <c r="R197" s="93">
        <f t="shared" si="10"/>
        <v>0</v>
      </c>
      <c r="S197" s="64">
        <v>228259</v>
      </c>
      <c r="T197" s="68">
        <v>0</v>
      </c>
      <c r="U197" s="63"/>
      <c r="V197" s="68"/>
      <c r="W197" s="63"/>
      <c r="X197" s="63"/>
      <c r="Y197" s="63"/>
      <c r="Z197" s="63"/>
      <c r="AA197" s="100">
        <f>VLOOKUP(B:B,'[7]ETN Mgmt tool'!$C$1:$I$65536,7,FALSE)</f>
        <v>228259</v>
      </c>
      <c r="AB197" s="101">
        <f>VLOOKUP(B:B,'[7]ETN Mgmt tool'!$C$1:$J$65536,8,FALSE)</f>
        <v>9799.5099999999511</v>
      </c>
      <c r="AC197" s="102">
        <f>VLOOKUP(B:B,'[7]ETN Mgmt tool'!$C$1:$G$65536,5,FALSE)</f>
        <v>238058.50999999995</v>
      </c>
      <c r="AD197" s="87" t="s">
        <v>642</v>
      </c>
      <c r="AE197" s="93">
        <f>VLOOKUP(B197,'[8]COWD Accruals'!$A$10:$F$724,6,FALSE)</f>
        <v>227239.50999999995</v>
      </c>
    </row>
    <row r="198" spans="1:31" ht="15" hidden="1" outlineLevel="1">
      <c r="B198" s="39" t="s">
        <v>407</v>
      </c>
      <c r="C198" s="39" t="s">
        <v>408</v>
      </c>
      <c r="D198" s="124" t="s">
        <v>668</v>
      </c>
      <c r="E198" s="67">
        <v>190199</v>
      </c>
      <c r="F198" s="37">
        <v>0</v>
      </c>
      <c r="G198" s="37">
        <v>190199</v>
      </c>
      <c r="H198" s="64">
        <v>190199</v>
      </c>
      <c r="I198" s="68">
        <v>0</v>
      </c>
      <c r="J198" s="63"/>
      <c r="K198" s="68"/>
      <c r="L198" s="63"/>
      <c r="M198" s="63"/>
      <c r="N198" s="63"/>
      <c r="O198" s="63"/>
      <c r="P198" s="64" t="s">
        <v>652</v>
      </c>
      <c r="Q198" s="93">
        <f>VLOOKUP(B198,'[6]COWD Accruals'!$A$10:$F$724,6,FALSE)</f>
        <v>190199</v>
      </c>
      <c r="R198" s="93">
        <f t="shared" si="10"/>
        <v>0</v>
      </c>
      <c r="S198" s="64">
        <v>190199</v>
      </c>
      <c r="T198" s="68">
        <v>0</v>
      </c>
      <c r="U198" s="63"/>
      <c r="V198" s="68"/>
      <c r="W198" s="63"/>
      <c r="X198" s="63"/>
      <c r="Y198" s="63"/>
      <c r="Z198" s="63"/>
      <c r="AA198" s="100">
        <f>VLOOKUP(B:B,'[7]ETN Mgmt tool'!$C$1:$I$65536,7,FALSE)</f>
        <v>238339</v>
      </c>
      <c r="AB198" s="101">
        <f>VLOOKUP(B:B,'[7]ETN Mgmt tool'!$C$1:$J$65536,8,FALSE)</f>
        <v>139062</v>
      </c>
      <c r="AC198" s="102">
        <f>VLOOKUP(B:B,'[7]ETN Mgmt tool'!$C$1:$G$65536,5,FALSE)</f>
        <v>377401</v>
      </c>
      <c r="AD198" s="87" t="s">
        <v>642</v>
      </c>
      <c r="AE198" s="93">
        <f>VLOOKUP(B198,'[8]COWD Accruals'!$A$10:$F$724,6,FALSE)</f>
        <v>377401</v>
      </c>
    </row>
    <row r="199" spans="1:31" ht="15" hidden="1" outlineLevel="1">
      <c r="B199" s="39" t="s">
        <v>409</v>
      </c>
      <c r="C199" s="39" t="s">
        <v>410</v>
      </c>
      <c r="D199" s="124" t="s">
        <v>668</v>
      </c>
      <c r="E199" s="67">
        <v>134688</v>
      </c>
      <c r="F199" s="37">
        <v>0</v>
      </c>
      <c r="G199" s="37">
        <v>134688</v>
      </c>
      <c r="H199" s="64">
        <v>134688</v>
      </c>
      <c r="I199" s="68">
        <v>0</v>
      </c>
      <c r="J199" s="63"/>
      <c r="K199" s="68"/>
      <c r="L199" s="63"/>
      <c r="M199" s="63"/>
      <c r="N199" s="63"/>
      <c r="O199" s="63"/>
      <c r="P199" s="64" t="s">
        <v>652</v>
      </c>
      <c r="Q199" s="93">
        <f>VLOOKUP(B199,'[6]COWD Accruals'!$A$10:$F$724,6,FALSE)</f>
        <v>134688</v>
      </c>
      <c r="R199" s="93">
        <f t="shared" si="10"/>
        <v>0</v>
      </c>
      <c r="S199" s="64">
        <v>134688</v>
      </c>
      <c r="T199" s="68">
        <v>0</v>
      </c>
      <c r="U199" s="63"/>
      <c r="V199" s="68"/>
      <c r="W199" s="63"/>
      <c r="X199" s="63"/>
      <c r="Y199" s="63"/>
      <c r="Z199" s="63"/>
      <c r="AA199" s="100">
        <f>VLOOKUP(B:B,'[7]ETN Mgmt tool'!$C$1:$I$65536,7,FALSE)</f>
        <v>134688</v>
      </c>
      <c r="AB199" s="101">
        <f>VLOOKUP(B:B,'[7]ETN Mgmt tool'!$C$1:$J$65536,8,FALSE)</f>
        <v>283563</v>
      </c>
      <c r="AC199" s="102">
        <f>VLOOKUP(B:B,'[7]ETN Mgmt tool'!$C$1:$G$65536,5,FALSE)</f>
        <v>418251</v>
      </c>
      <c r="AD199" s="87" t="s">
        <v>642</v>
      </c>
      <c r="AE199" s="93">
        <f>VLOOKUP(B199,'[8]COWD Accruals'!$A$10:$F$724,6,FALSE)</f>
        <v>418251</v>
      </c>
    </row>
    <row r="200" spans="1:31" ht="15" hidden="1" outlineLevel="1">
      <c r="B200" s="39" t="s">
        <v>411</v>
      </c>
      <c r="C200" s="39" t="s">
        <v>412</v>
      </c>
      <c r="D200" s="124" t="s">
        <v>668</v>
      </c>
      <c r="E200" s="67">
        <v>10360577.75</v>
      </c>
      <c r="F200" s="37">
        <v>0</v>
      </c>
      <c r="G200" s="37">
        <v>10360577.75</v>
      </c>
      <c r="H200" s="64">
        <v>10360577.75</v>
      </c>
      <c r="I200" s="68">
        <v>0</v>
      </c>
      <c r="J200" s="63"/>
      <c r="K200" s="68"/>
      <c r="L200" s="63"/>
      <c r="M200" s="63"/>
      <c r="N200" s="63"/>
      <c r="O200" s="63"/>
      <c r="P200" s="64" t="s">
        <v>652</v>
      </c>
      <c r="Q200" s="93">
        <f>VLOOKUP(B200,'[6]COWD Accruals'!$A$10:$F$724,6,FALSE)</f>
        <v>10360577.75</v>
      </c>
      <c r="R200" s="93">
        <f t="shared" si="10"/>
        <v>0</v>
      </c>
      <c r="S200" s="64">
        <v>10360577.75</v>
      </c>
      <c r="T200" s="68">
        <v>0</v>
      </c>
      <c r="U200" s="63"/>
      <c r="V200" s="68"/>
      <c r="W200" s="63"/>
      <c r="X200" s="63"/>
      <c r="Y200" s="63"/>
      <c r="Z200" s="63"/>
      <c r="AA200" s="100">
        <f>VLOOKUP(B:B,'[7]ETN Mgmt tool'!$C$1:$I$65536,7,FALSE)</f>
        <v>10360577.75</v>
      </c>
      <c r="AB200" s="101">
        <f>VLOOKUP(B:B,'[7]ETN Mgmt tool'!$C$1:$J$65536,8,FALSE)</f>
        <v>-202075.75</v>
      </c>
      <c r="AC200" s="102">
        <f>VLOOKUP(B:B,'[7]ETN Mgmt tool'!$C$1:$G$65536,5,FALSE)</f>
        <v>10158502</v>
      </c>
      <c r="AD200" s="87" t="s">
        <v>642</v>
      </c>
      <c r="AE200" s="93">
        <f>VLOOKUP(B200,'[8]COWD Accruals'!$A$10:$F$724,6,FALSE)</f>
        <v>10158502</v>
      </c>
    </row>
    <row r="201" spans="1:31" ht="15" hidden="1" outlineLevel="1">
      <c r="B201" s="39" t="s">
        <v>413</v>
      </c>
      <c r="C201" s="39" t="s">
        <v>414</v>
      </c>
      <c r="D201" s="124" t="s">
        <v>668</v>
      </c>
      <c r="E201" s="67">
        <v>342609</v>
      </c>
      <c r="F201" s="37">
        <v>0</v>
      </c>
      <c r="G201" s="37">
        <v>342609</v>
      </c>
      <c r="H201" s="64">
        <v>342609</v>
      </c>
      <c r="I201" s="68">
        <v>0</v>
      </c>
      <c r="J201" s="63"/>
      <c r="K201" s="68"/>
      <c r="L201" s="63"/>
      <c r="M201" s="63"/>
      <c r="N201" s="63"/>
      <c r="O201" s="63"/>
      <c r="P201" s="64" t="s">
        <v>652</v>
      </c>
      <c r="Q201" s="93">
        <f>VLOOKUP(B201,'[6]COWD Accruals'!$A$10:$F$724,6,FALSE)</f>
        <v>342609</v>
      </c>
      <c r="R201" s="93">
        <f t="shared" si="10"/>
        <v>0</v>
      </c>
      <c r="S201" s="64">
        <v>342609</v>
      </c>
      <c r="T201" s="68">
        <v>0</v>
      </c>
      <c r="U201" s="63"/>
      <c r="V201" s="68"/>
      <c r="W201" s="63"/>
      <c r="X201" s="63"/>
      <c r="Y201" s="63"/>
      <c r="Z201" s="63"/>
      <c r="AA201" s="100">
        <f>VLOOKUP(B:B,'[7]ETN Mgmt tool'!$C$1:$I$65536,7,FALSE)</f>
        <v>342609</v>
      </c>
      <c r="AB201" s="101">
        <f>VLOOKUP(B:B,'[7]ETN Mgmt tool'!$C$1:$J$65536,8,FALSE)</f>
        <v>57201</v>
      </c>
      <c r="AC201" s="102">
        <f>VLOOKUP(B:B,'[7]ETN Mgmt tool'!$C$1:$G$65536,5,FALSE)</f>
        <v>399810</v>
      </c>
      <c r="AD201" s="87" t="s">
        <v>642</v>
      </c>
      <c r="AE201" s="93">
        <f>VLOOKUP(B201,'[8]COWD Accruals'!$A$10:$F$724,6,FALSE)</f>
        <v>420185</v>
      </c>
    </row>
    <row r="202" spans="1:31" ht="15" hidden="1" outlineLevel="1">
      <c r="B202" s="39" t="s">
        <v>415</v>
      </c>
      <c r="C202" s="39" t="s">
        <v>416</v>
      </c>
      <c r="D202" s="124" t="s">
        <v>668</v>
      </c>
      <c r="E202" s="67">
        <v>1131441</v>
      </c>
      <c r="F202" s="37">
        <v>0</v>
      </c>
      <c r="G202" s="37">
        <v>1131441</v>
      </c>
      <c r="H202" s="64">
        <v>1131441</v>
      </c>
      <c r="I202" s="68">
        <v>0</v>
      </c>
      <c r="J202" s="63"/>
      <c r="K202" s="68"/>
      <c r="L202" s="63"/>
      <c r="M202" s="63"/>
      <c r="N202" s="63"/>
      <c r="O202" s="63"/>
      <c r="P202" s="64" t="s">
        <v>652</v>
      </c>
      <c r="Q202" s="93">
        <f>VLOOKUP(B202,'[6]COWD Accruals'!$A$10:$F$724,6,FALSE)</f>
        <v>1131441</v>
      </c>
      <c r="R202" s="93">
        <f t="shared" si="10"/>
        <v>0</v>
      </c>
      <c r="S202" s="64">
        <v>1131441</v>
      </c>
      <c r="T202" s="68">
        <v>0</v>
      </c>
      <c r="U202" s="63"/>
      <c r="V202" s="68"/>
      <c r="W202" s="63"/>
      <c r="X202" s="63"/>
      <c r="Y202" s="63"/>
      <c r="Z202" s="63"/>
      <c r="AA202" s="100">
        <f>VLOOKUP(B:B,'[7]ETN Mgmt tool'!$C$1:$I$65536,7,FALSE)</f>
        <v>1131441</v>
      </c>
      <c r="AB202" s="101">
        <f>VLOOKUP(B:B,'[7]ETN Mgmt tool'!$C$1:$J$65536,8,FALSE)</f>
        <v>245477</v>
      </c>
      <c r="AC202" s="102">
        <f>VLOOKUP(B:B,'[7]ETN Mgmt tool'!$C$1:$G$65536,5,FALSE)</f>
        <v>1376918</v>
      </c>
      <c r="AD202" s="87" t="s">
        <v>642</v>
      </c>
      <c r="AE202" s="93">
        <f>VLOOKUP(B202,'[8]COWD Accruals'!$A$10:$F$724,6,FALSE)</f>
        <v>1376918</v>
      </c>
    </row>
    <row r="203" spans="1:31" ht="15" hidden="1" outlineLevel="1">
      <c r="B203" s="39" t="s">
        <v>417</v>
      </c>
      <c r="C203" s="39" t="s">
        <v>418</v>
      </c>
      <c r="D203" s="124" t="s">
        <v>668</v>
      </c>
      <c r="E203" s="67">
        <v>1677856</v>
      </c>
      <c r="F203" s="37">
        <v>0</v>
      </c>
      <c r="G203" s="37">
        <v>1677856</v>
      </c>
      <c r="H203" s="64">
        <v>1677856</v>
      </c>
      <c r="I203" s="68">
        <v>0</v>
      </c>
      <c r="J203" s="63"/>
      <c r="K203" s="68"/>
      <c r="L203" s="63"/>
      <c r="M203" s="63"/>
      <c r="N203" s="63"/>
      <c r="O203" s="63"/>
      <c r="P203" s="64" t="s">
        <v>652</v>
      </c>
      <c r="Q203" s="93">
        <f>VLOOKUP(B203,'[6]COWD Accruals'!$A$10:$F$724,6,FALSE)</f>
        <v>1677856</v>
      </c>
      <c r="R203" s="93">
        <f t="shared" si="10"/>
        <v>0</v>
      </c>
      <c r="S203" s="64">
        <v>1677856</v>
      </c>
      <c r="T203" s="68">
        <v>0</v>
      </c>
      <c r="U203" s="63"/>
      <c r="V203" s="68"/>
      <c r="W203" s="63"/>
      <c r="X203" s="63"/>
      <c r="Y203" s="63"/>
      <c r="Z203" s="63"/>
      <c r="AA203" s="100">
        <f>VLOOKUP(B:B,'[7]ETN Mgmt tool'!$C$1:$I$65536,7,FALSE)</f>
        <v>1677856</v>
      </c>
      <c r="AB203" s="101">
        <f>VLOOKUP(B:B,'[7]ETN Mgmt tool'!$C$1:$J$65536,8,FALSE)</f>
        <v>196527</v>
      </c>
      <c r="AC203" s="102">
        <f>VLOOKUP(B:B,'[7]ETN Mgmt tool'!$C$1:$G$65536,5,FALSE)</f>
        <v>1874383</v>
      </c>
      <c r="AD203" s="87" t="s">
        <v>642</v>
      </c>
      <c r="AE203" s="93">
        <f>VLOOKUP(B203,'[8]COWD Accruals'!$A$10:$F$724,6,FALSE)</f>
        <v>1874383</v>
      </c>
    </row>
    <row r="204" spans="1:31" ht="15" hidden="1" outlineLevel="1">
      <c r="B204" s="39" t="s">
        <v>419</v>
      </c>
      <c r="C204" s="39" t="s">
        <v>420</v>
      </c>
      <c r="D204" s="124" t="s">
        <v>668</v>
      </c>
      <c r="E204" s="67">
        <v>1471584</v>
      </c>
      <c r="F204" s="37">
        <v>0</v>
      </c>
      <c r="G204" s="37">
        <v>1471584</v>
      </c>
      <c r="H204" s="64">
        <v>1471584</v>
      </c>
      <c r="I204" s="68">
        <v>0</v>
      </c>
      <c r="J204" s="63"/>
      <c r="K204" s="68"/>
      <c r="L204" s="63"/>
      <c r="M204" s="63"/>
      <c r="N204" s="63"/>
      <c r="O204" s="63"/>
      <c r="P204" s="64" t="s">
        <v>652</v>
      </c>
      <c r="Q204" s="93">
        <f>VLOOKUP(B204,'[6]COWD Accruals'!$A$10:$F$724,6,FALSE)</f>
        <v>1471584</v>
      </c>
      <c r="R204" s="93">
        <f t="shared" si="10"/>
        <v>0</v>
      </c>
      <c r="S204" s="64">
        <v>1471584</v>
      </c>
      <c r="T204" s="68">
        <v>0</v>
      </c>
      <c r="U204" s="63"/>
      <c r="V204" s="68"/>
      <c r="W204" s="63"/>
      <c r="X204" s="63"/>
      <c r="Y204" s="63"/>
      <c r="Z204" s="63"/>
      <c r="AA204" s="100">
        <f>VLOOKUP(B:B,'[7]ETN Mgmt tool'!$C$1:$I$65536,7,FALSE)</f>
        <v>1471584</v>
      </c>
      <c r="AB204" s="101">
        <f>VLOOKUP(B:B,'[7]ETN Mgmt tool'!$C$1:$J$65536,8,FALSE)</f>
        <v>394724.41999999993</v>
      </c>
      <c r="AC204" s="102">
        <f>VLOOKUP(B:B,'[7]ETN Mgmt tool'!$C$1:$G$65536,5,FALSE)</f>
        <v>1866308.42</v>
      </c>
      <c r="AD204" s="87" t="s">
        <v>642</v>
      </c>
      <c r="AE204" s="93">
        <f>VLOOKUP(B204,'[8]COWD Accruals'!$A$10:$F$724,6,FALSE)</f>
        <v>1866308.42</v>
      </c>
    </row>
    <row r="205" spans="1:31" ht="15" hidden="1" outlineLevel="1">
      <c r="B205" s="39" t="s">
        <v>421</v>
      </c>
      <c r="C205" s="39" t="s">
        <v>422</v>
      </c>
      <c r="D205" s="124" t="s">
        <v>668</v>
      </c>
      <c r="E205" s="67">
        <v>2239808</v>
      </c>
      <c r="F205" s="37">
        <v>0</v>
      </c>
      <c r="G205" s="37">
        <v>2239808</v>
      </c>
      <c r="H205" s="64">
        <v>2239808</v>
      </c>
      <c r="I205" s="68">
        <v>0</v>
      </c>
      <c r="J205" s="63"/>
      <c r="K205" s="68"/>
      <c r="L205" s="63"/>
      <c r="M205" s="63"/>
      <c r="N205" s="63"/>
      <c r="O205" s="63"/>
      <c r="P205" s="64" t="s">
        <v>652</v>
      </c>
      <c r="Q205" s="93">
        <f>VLOOKUP(B205,'[6]COWD Accruals'!$A$10:$F$724,6,FALSE)</f>
        <v>2239808</v>
      </c>
      <c r="R205" s="93">
        <f t="shared" si="10"/>
        <v>0</v>
      </c>
      <c r="S205" s="64">
        <v>2239808</v>
      </c>
      <c r="T205" s="68">
        <v>0</v>
      </c>
      <c r="U205" s="63"/>
      <c r="V205" s="68"/>
      <c r="W205" s="63"/>
      <c r="X205" s="63"/>
      <c r="Y205" s="63"/>
      <c r="Z205" s="63"/>
      <c r="AA205" s="100">
        <f>VLOOKUP(B:B,'[7]ETN Mgmt tool'!$C$1:$I$65536,7,FALSE)</f>
        <v>2239808</v>
      </c>
      <c r="AB205" s="101">
        <f>VLOOKUP(B:B,'[7]ETN Mgmt tool'!$C$1:$J$65536,8,FALSE)</f>
        <v>314155</v>
      </c>
      <c r="AC205" s="102">
        <f>VLOOKUP(B:B,'[7]ETN Mgmt tool'!$C$1:$G$65536,5,FALSE)</f>
        <v>2553963</v>
      </c>
      <c r="AD205" s="87" t="s">
        <v>642</v>
      </c>
      <c r="AE205" s="93">
        <f>VLOOKUP(B205,'[8]COWD Accruals'!$A$10:$F$724,6,FALSE)</f>
        <v>2553963</v>
      </c>
    </row>
    <row r="206" spans="1:31" ht="15" hidden="1" outlineLevel="1">
      <c r="B206" s="39" t="s">
        <v>423</v>
      </c>
      <c r="C206" s="39" t="s">
        <v>424</v>
      </c>
      <c r="D206" s="124" t="s">
        <v>668</v>
      </c>
      <c r="E206" s="67">
        <v>3075419</v>
      </c>
      <c r="F206" s="37">
        <v>0</v>
      </c>
      <c r="G206" s="37">
        <v>3075419</v>
      </c>
      <c r="H206" s="64">
        <v>3075419</v>
      </c>
      <c r="I206" s="68">
        <v>0</v>
      </c>
      <c r="J206" s="63"/>
      <c r="K206" s="68"/>
      <c r="L206" s="63"/>
      <c r="M206" s="63"/>
      <c r="N206" s="63"/>
      <c r="O206" s="63"/>
      <c r="P206" s="64" t="s">
        <v>652</v>
      </c>
      <c r="Q206" s="93">
        <f>VLOOKUP(B206,'[6]COWD Accruals'!$A$10:$F$724,6,FALSE)</f>
        <v>3075419</v>
      </c>
      <c r="R206" s="93">
        <f t="shared" si="10"/>
        <v>0</v>
      </c>
      <c r="S206" s="64">
        <v>3075419</v>
      </c>
      <c r="T206" s="68">
        <v>0</v>
      </c>
      <c r="U206" s="63"/>
      <c r="V206" s="68"/>
      <c r="W206" s="63"/>
      <c r="X206" s="63"/>
      <c r="Y206" s="63"/>
      <c r="Z206" s="63"/>
      <c r="AA206" s="100">
        <f>VLOOKUP(B:B,'[7]ETN Mgmt tool'!$C$1:$I$65536,7,FALSE)</f>
        <v>3075419</v>
      </c>
      <c r="AB206" s="101">
        <f>VLOOKUP(B:B,'[7]ETN Mgmt tool'!$C$1:$J$65536,8,FALSE)</f>
        <v>1046475.5499999998</v>
      </c>
      <c r="AC206" s="102">
        <f>VLOOKUP(B:B,'[7]ETN Mgmt tool'!$C$1:$G$65536,5,FALSE)</f>
        <v>4121894.55</v>
      </c>
      <c r="AD206" s="87" t="s">
        <v>642</v>
      </c>
      <c r="AE206" s="93">
        <f>VLOOKUP(B206,'[8]COWD Accruals'!$A$10:$F$724,6,FALSE)</f>
        <v>4121894.55</v>
      </c>
    </row>
    <row r="207" spans="1:31" ht="15" hidden="1" outlineLevel="1">
      <c r="B207" s="39" t="s">
        <v>425</v>
      </c>
      <c r="C207" s="39" t="s">
        <v>426</v>
      </c>
      <c r="D207" s="124" t="s">
        <v>668</v>
      </c>
      <c r="E207" s="67">
        <v>1542914</v>
      </c>
      <c r="F207" s="37">
        <v>0</v>
      </c>
      <c r="G207" s="37">
        <v>1542914</v>
      </c>
      <c r="H207" s="64">
        <v>1542914</v>
      </c>
      <c r="I207" s="68">
        <v>0</v>
      </c>
      <c r="J207" s="63"/>
      <c r="K207" s="68"/>
      <c r="L207" s="63"/>
      <c r="M207" s="63"/>
      <c r="N207" s="63"/>
      <c r="O207" s="63"/>
      <c r="P207" s="64" t="s">
        <v>652</v>
      </c>
      <c r="Q207" s="93">
        <f>VLOOKUP(B207,'[6]COWD Accruals'!$A$10:$F$724,6,FALSE)</f>
        <v>1542914</v>
      </c>
      <c r="R207" s="93">
        <f t="shared" si="10"/>
        <v>0</v>
      </c>
      <c r="S207" s="64">
        <v>1542914</v>
      </c>
      <c r="T207" s="68">
        <v>0</v>
      </c>
      <c r="U207" s="63"/>
      <c r="V207" s="68"/>
      <c r="W207" s="63"/>
      <c r="X207" s="63"/>
      <c r="Y207" s="63"/>
      <c r="Z207" s="63"/>
      <c r="AA207" s="100">
        <f>VLOOKUP(B:B,'[7]ETN Mgmt tool'!$C$1:$I$65536,7,FALSE)</f>
        <v>1403111</v>
      </c>
      <c r="AB207" s="101">
        <f>VLOOKUP(B:B,'[7]ETN Mgmt tool'!$C$1:$J$65536,8,FALSE)</f>
        <v>1238864</v>
      </c>
      <c r="AC207" s="102">
        <f>VLOOKUP(B:B,'[7]ETN Mgmt tool'!$C$1:$G$65536,5,FALSE)</f>
        <v>2641975</v>
      </c>
      <c r="AD207" s="87" t="s">
        <v>642</v>
      </c>
      <c r="AE207" s="93">
        <f>VLOOKUP(B207,'[8]COWD Accruals'!$A$10:$F$724,6,FALSE)</f>
        <v>2641975</v>
      </c>
    </row>
    <row r="208" spans="1:31" ht="15" hidden="1" outlineLevel="1">
      <c r="B208" s="39" t="s">
        <v>427</v>
      </c>
      <c r="C208" s="39" t="s">
        <v>428</v>
      </c>
      <c r="D208" s="124" t="s">
        <v>668</v>
      </c>
      <c r="E208" s="67">
        <v>338806</v>
      </c>
      <c r="F208" s="37">
        <v>-338806</v>
      </c>
      <c r="G208" s="37">
        <v>0</v>
      </c>
      <c r="H208" s="64">
        <v>0</v>
      </c>
      <c r="I208" s="68">
        <v>0</v>
      </c>
      <c r="J208" s="63"/>
      <c r="K208" s="68"/>
      <c r="L208" s="63"/>
      <c r="M208" s="63"/>
      <c r="N208" s="63"/>
      <c r="O208" s="63"/>
      <c r="P208" s="64"/>
      <c r="Q208" s="93">
        <f>VLOOKUP(B208,'[6]COWD Accruals'!$A$10:$F$724,6,FALSE)</f>
        <v>0</v>
      </c>
      <c r="R208" s="93">
        <f t="shared" si="10"/>
        <v>0</v>
      </c>
      <c r="S208" s="64">
        <v>0</v>
      </c>
      <c r="T208" s="68">
        <v>0</v>
      </c>
      <c r="U208" s="63"/>
      <c r="V208" s="68"/>
      <c r="W208" s="63"/>
      <c r="X208" s="63"/>
      <c r="Y208" s="63"/>
      <c r="Z208" s="63"/>
      <c r="AA208" s="100">
        <f>VLOOKUP(B:B,'[7]ETN Mgmt tool'!$C$1:$I$65536,7,FALSE)</f>
        <v>313806</v>
      </c>
      <c r="AB208" s="101">
        <f>VLOOKUP(B:B,'[7]ETN Mgmt tool'!$C$1:$J$65536,8,FALSE)</f>
        <v>0</v>
      </c>
      <c r="AC208" s="102">
        <f>VLOOKUP(B:B,'[7]ETN Mgmt tool'!$C$1:$G$65536,5,FALSE)</f>
        <v>313806</v>
      </c>
      <c r="AD208" s="87" t="s">
        <v>642</v>
      </c>
      <c r="AE208" s="93">
        <f>VLOOKUP(B208,'[8]COWD Accruals'!$A$10:$F$724,6,FALSE)</f>
        <v>313806</v>
      </c>
    </row>
    <row r="209" spans="1:31" ht="15" hidden="1" outlineLevel="1">
      <c r="B209" s="39" t="s">
        <v>429</v>
      </c>
      <c r="C209" s="39" t="s">
        <v>430</v>
      </c>
      <c r="D209" s="124" t="s">
        <v>668</v>
      </c>
      <c r="E209" s="67">
        <v>3200000</v>
      </c>
      <c r="F209" s="37">
        <v>-3200000</v>
      </c>
      <c r="G209" s="37">
        <v>0</v>
      </c>
      <c r="H209" s="64">
        <v>0</v>
      </c>
      <c r="I209" s="68">
        <v>0</v>
      </c>
      <c r="J209" s="63"/>
      <c r="K209" s="68"/>
      <c r="L209" s="63"/>
      <c r="M209" s="63"/>
      <c r="N209" s="63"/>
      <c r="O209" s="63"/>
      <c r="P209" s="64"/>
      <c r="Q209" s="93">
        <f>VLOOKUP(B209,'[6]COWD Accruals'!$A$10:$F$724,6,FALSE)</f>
        <v>0</v>
      </c>
      <c r="R209" s="93">
        <f t="shared" si="10"/>
        <v>0</v>
      </c>
      <c r="S209" s="64">
        <v>0</v>
      </c>
      <c r="T209" s="68">
        <v>0</v>
      </c>
      <c r="U209" s="63"/>
      <c r="V209" s="68"/>
      <c r="W209" s="63"/>
      <c r="X209" s="63"/>
      <c r="Y209" s="63"/>
      <c r="Z209" s="63"/>
      <c r="AA209" s="100">
        <f>VLOOKUP(B:B,'[7]ETN Mgmt tool'!$C$1:$I$65536,7,FALSE)</f>
        <v>3200000</v>
      </c>
      <c r="AB209" s="101">
        <f>VLOOKUP(B:B,'[7]ETN Mgmt tool'!$C$1:$J$65536,8,FALSE)</f>
        <v>0</v>
      </c>
      <c r="AC209" s="102">
        <f>VLOOKUP(B:B,'[7]ETN Mgmt tool'!$C$1:$G$65536,5,FALSE)</f>
        <v>3200000</v>
      </c>
      <c r="AD209" s="87" t="s">
        <v>642</v>
      </c>
      <c r="AE209" s="93">
        <f>VLOOKUP(B209,'[8]COWD Accruals'!$A$10:$F$724,6,FALSE)</f>
        <v>3200000</v>
      </c>
    </row>
    <row r="210" spans="1:31" s="60" customFormat="1" hidden="1">
      <c r="B210" s="46" t="s">
        <v>431</v>
      </c>
      <c r="C210" s="46" t="s">
        <v>432</v>
      </c>
      <c r="D210" s="61"/>
      <c r="E210" s="77">
        <v>26138005.75</v>
      </c>
      <c r="F210" s="47">
        <v>-3538806</v>
      </c>
      <c r="G210" s="47">
        <v>22599199.75</v>
      </c>
      <c r="H210" s="74">
        <v>22599199.75</v>
      </c>
      <c r="I210" s="75">
        <v>0</v>
      </c>
      <c r="J210" s="74"/>
      <c r="K210" s="75"/>
      <c r="L210" s="74"/>
      <c r="M210" s="74"/>
      <c r="N210" s="74"/>
      <c r="O210" s="74"/>
      <c r="P210" s="74"/>
      <c r="Q210" s="97">
        <f>SUM(Q196:Q209)</f>
        <v>22599199.75</v>
      </c>
      <c r="R210" s="97">
        <f>SUM(R196:R209)</f>
        <v>0</v>
      </c>
      <c r="S210" s="74">
        <v>22599199.75</v>
      </c>
      <c r="T210" s="75">
        <v>0</v>
      </c>
      <c r="U210" s="74"/>
      <c r="V210" s="75"/>
      <c r="W210" s="74"/>
      <c r="X210" s="74"/>
      <c r="Y210" s="74"/>
      <c r="Z210" s="74"/>
      <c r="AA210" s="97">
        <f>SUM(AA196:AA209)</f>
        <v>26021342.75</v>
      </c>
      <c r="AB210" s="98">
        <f>SUM(AB196:AB209)</f>
        <v>3734659.7299999995</v>
      </c>
      <c r="AC210" s="99">
        <f>SUM(AC196:AC209)</f>
        <v>29756002.48</v>
      </c>
      <c r="AD210" s="71"/>
      <c r="AE210" s="97">
        <f>SUM(AE196:AE209)</f>
        <v>29765558.48</v>
      </c>
    </row>
    <row r="211" spans="1:31" ht="15" hidden="1" outlineLevel="1">
      <c r="B211" s="48" t="s">
        <v>433</v>
      </c>
      <c r="C211" s="39" t="s">
        <v>434</v>
      </c>
      <c r="D211" s="124" t="s">
        <v>668</v>
      </c>
      <c r="E211" s="67">
        <v>472101</v>
      </c>
      <c r="F211" s="37">
        <v>-472101</v>
      </c>
      <c r="G211" s="37">
        <v>0</v>
      </c>
      <c r="H211" s="64">
        <v>0</v>
      </c>
      <c r="I211" s="68">
        <v>0</v>
      </c>
      <c r="J211" s="63"/>
      <c r="K211" s="68"/>
      <c r="L211" s="63"/>
      <c r="M211" s="63"/>
      <c r="N211" s="63"/>
      <c r="O211" s="63"/>
      <c r="P211" s="64"/>
      <c r="Q211" s="93">
        <f>VLOOKUP(B211,'[6]COWD Accruals'!$A$10:$F$724,6,FALSE)</f>
        <v>0</v>
      </c>
      <c r="R211" s="93">
        <f t="shared" ref="R211:R221" si="11">G211-Q211</f>
        <v>0</v>
      </c>
      <c r="S211" s="64">
        <v>0</v>
      </c>
      <c r="T211" s="68">
        <v>0</v>
      </c>
      <c r="U211" s="63"/>
      <c r="V211" s="68"/>
      <c r="W211" s="63"/>
      <c r="X211" s="63"/>
      <c r="Y211" s="63"/>
      <c r="Z211" s="63"/>
      <c r="AA211" s="100">
        <f>VLOOKUP(B:B,'[7]ETN Mgmt tool'!$C$1:$I$65536,7,FALSE)</f>
        <v>415418</v>
      </c>
      <c r="AB211" s="101">
        <f>VLOOKUP(B:B,'[7]ETN Mgmt tool'!$C$1:$J$65536,8,FALSE)</f>
        <v>-450.45831843890483</v>
      </c>
      <c r="AC211" s="102">
        <f>VLOOKUP(B:B,'[7]ETN Mgmt tool'!$C$1:$G$65536,5,FALSE)</f>
        <v>414967.5416815611</v>
      </c>
      <c r="AD211" s="87" t="s">
        <v>642</v>
      </c>
      <c r="AE211" s="93">
        <f>VLOOKUP(B211,'[8]COWD Accruals'!$A$10:$F$724,6,FALSE)</f>
        <v>419967.5416815611</v>
      </c>
    </row>
    <row r="212" spans="1:31" ht="15" hidden="1" outlineLevel="1">
      <c r="B212" s="48" t="s">
        <v>435</v>
      </c>
      <c r="C212" s="39" t="s">
        <v>436</v>
      </c>
      <c r="D212" s="124" t="s">
        <v>668</v>
      </c>
      <c r="E212" s="67">
        <v>203680</v>
      </c>
      <c r="F212" s="37">
        <v>0</v>
      </c>
      <c r="G212" s="37">
        <v>203680</v>
      </c>
      <c r="H212" s="64">
        <v>203680</v>
      </c>
      <c r="I212" s="68">
        <v>0</v>
      </c>
      <c r="J212" s="63"/>
      <c r="K212" s="68"/>
      <c r="L212" s="63"/>
      <c r="M212" s="63"/>
      <c r="N212" s="63"/>
      <c r="O212" s="63"/>
      <c r="P212" s="64" t="s">
        <v>652</v>
      </c>
      <c r="Q212" s="93">
        <f>VLOOKUP(B212,'[6]COWD Accruals'!$A$10:$F$724,6,FALSE)</f>
        <v>203680</v>
      </c>
      <c r="R212" s="93">
        <f t="shared" si="11"/>
        <v>0</v>
      </c>
      <c r="S212" s="64">
        <v>203680</v>
      </c>
      <c r="T212" s="68">
        <v>0</v>
      </c>
      <c r="U212" s="63"/>
      <c r="V212" s="68"/>
      <c r="W212" s="63"/>
      <c r="X212" s="63"/>
      <c r="Y212" s="63"/>
      <c r="Z212" s="63"/>
      <c r="AA212" s="100">
        <f>VLOOKUP(B:B,'[7]ETN Mgmt tool'!$C$1:$I$65536,7,FALSE)</f>
        <v>203680</v>
      </c>
      <c r="AB212" s="101">
        <f>VLOOKUP(B:B,'[7]ETN Mgmt tool'!$C$1:$J$65536,8,FALSE)</f>
        <v>286320</v>
      </c>
      <c r="AC212" s="102">
        <f>VLOOKUP(B:B,'[7]ETN Mgmt tool'!$C$1:$G$65536,5,FALSE)</f>
        <v>490000</v>
      </c>
      <c r="AD212" s="87" t="s">
        <v>642</v>
      </c>
      <c r="AE212" s="93">
        <f>VLOOKUP(B212,'[8]COWD Accruals'!$A$10:$F$724,6,FALSE)</f>
        <v>490000</v>
      </c>
    </row>
    <row r="213" spans="1:31" ht="15" hidden="1" outlineLevel="1">
      <c r="B213" s="48" t="s">
        <v>437</v>
      </c>
      <c r="C213" s="39" t="s">
        <v>438</v>
      </c>
      <c r="D213" s="124" t="s">
        <v>668</v>
      </c>
      <c r="E213" s="67">
        <v>55000</v>
      </c>
      <c r="F213" s="37">
        <v>0</v>
      </c>
      <c r="G213" s="37">
        <v>55000</v>
      </c>
      <c r="H213" s="64">
        <v>55000</v>
      </c>
      <c r="I213" s="68">
        <v>0</v>
      </c>
      <c r="J213" s="63"/>
      <c r="K213" s="68"/>
      <c r="L213" s="63"/>
      <c r="M213" s="63"/>
      <c r="N213" s="63"/>
      <c r="O213" s="63"/>
      <c r="P213" s="64" t="s">
        <v>652</v>
      </c>
      <c r="Q213" s="93">
        <f>VLOOKUP(B213,'[6]COWD Accruals'!$A$10:$F$724,6,FALSE)</f>
        <v>55000</v>
      </c>
      <c r="R213" s="93">
        <f t="shared" si="11"/>
        <v>0</v>
      </c>
      <c r="S213" s="64">
        <v>55000</v>
      </c>
      <c r="T213" s="68">
        <v>0</v>
      </c>
      <c r="U213" s="63"/>
      <c r="V213" s="68"/>
      <c r="W213" s="63"/>
      <c r="X213" s="63"/>
      <c r="Y213" s="63"/>
      <c r="Z213" s="63"/>
      <c r="AA213" s="100">
        <f>VLOOKUP(B:B,'[7]ETN Mgmt tool'!$C$1:$I$65536,7,FALSE)</f>
        <v>55000</v>
      </c>
      <c r="AB213" s="101">
        <f>VLOOKUP(B:B,'[7]ETN Mgmt tool'!$C$1:$J$65536,8,FALSE)</f>
        <v>25000</v>
      </c>
      <c r="AC213" s="102">
        <f>VLOOKUP(B:B,'[7]ETN Mgmt tool'!$C$1:$G$65536,5,FALSE)</f>
        <v>80000</v>
      </c>
      <c r="AD213" s="87" t="s">
        <v>642</v>
      </c>
      <c r="AE213" s="93">
        <f>VLOOKUP(B213,'[8]COWD Accruals'!$A$10:$F$724,6,FALSE)</f>
        <v>80000</v>
      </c>
    </row>
    <row r="214" spans="1:31" ht="15" hidden="1" outlineLevel="1">
      <c r="B214" s="51" t="s">
        <v>439</v>
      </c>
      <c r="C214" s="52" t="s">
        <v>440</v>
      </c>
      <c r="D214" s="124" t="s">
        <v>668</v>
      </c>
      <c r="E214" s="67">
        <v>0</v>
      </c>
      <c r="F214" s="37">
        <v>0</v>
      </c>
      <c r="G214" s="37">
        <v>0</v>
      </c>
      <c r="H214" s="64"/>
      <c r="I214" s="68"/>
      <c r="J214" s="63"/>
      <c r="K214" s="68"/>
      <c r="L214" s="63"/>
      <c r="M214" s="63"/>
      <c r="N214" s="63"/>
      <c r="O214" s="63"/>
      <c r="P214" s="64" t="s">
        <v>652</v>
      </c>
      <c r="Q214" s="93">
        <f>VLOOKUP(B214,'[6]COWD Accruals'!$A$10:$F$724,6,FALSE)</f>
        <v>0</v>
      </c>
      <c r="R214" s="93">
        <f t="shared" si="11"/>
        <v>0</v>
      </c>
      <c r="S214" s="64"/>
      <c r="T214" s="68"/>
      <c r="U214" s="63"/>
      <c r="V214" s="68"/>
      <c r="W214" s="63"/>
      <c r="X214" s="63"/>
      <c r="Y214" s="63"/>
      <c r="Z214" s="63"/>
      <c r="AA214" s="100">
        <f>VLOOKUP(B:B,'[7]ETN Mgmt tool'!$C$1:$I$65536,7,FALSE)</f>
        <v>0</v>
      </c>
      <c r="AB214" s="101">
        <f>VLOOKUP(B:B,'[7]ETN Mgmt tool'!$C$1:$J$65536,8,FALSE)</f>
        <v>50000</v>
      </c>
      <c r="AC214" s="102">
        <f>VLOOKUP(B:B,'[7]ETN Mgmt tool'!$C$1:$G$65536,5,FALSE)</f>
        <v>50000</v>
      </c>
      <c r="AD214" s="87" t="s">
        <v>642</v>
      </c>
      <c r="AE214" s="93">
        <f>VLOOKUP(B214,'[8]COWD Accruals'!$A$10:$F$724,6,FALSE)</f>
        <v>50000</v>
      </c>
    </row>
    <row r="215" spans="1:31" ht="15" hidden="1" outlineLevel="1">
      <c r="B215" s="48" t="s">
        <v>441</v>
      </c>
      <c r="C215" s="39" t="s">
        <v>442</v>
      </c>
      <c r="D215" s="124" t="s">
        <v>668</v>
      </c>
      <c r="E215" s="67">
        <v>74311.23</v>
      </c>
      <c r="F215" s="37">
        <v>0</v>
      </c>
      <c r="G215" s="37">
        <v>74311.23</v>
      </c>
      <c r="H215" s="64">
        <v>74311.23</v>
      </c>
      <c r="I215" s="68">
        <v>0</v>
      </c>
      <c r="J215" s="63"/>
      <c r="K215" s="68"/>
      <c r="L215" s="63"/>
      <c r="M215" s="63"/>
      <c r="N215" s="63"/>
      <c r="O215" s="63"/>
      <c r="P215" s="64" t="s">
        <v>652</v>
      </c>
      <c r="Q215" s="93">
        <f>VLOOKUP(B215,'[6]COWD Accruals'!$A$10:$F$724,6,FALSE)</f>
        <v>74311.23</v>
      </c>
      <c r="R215" s="93">
        <f t="shared" si="11"/>
        <v>0</v>
      </c>
      <c r="S215" s="64">
        <v>74311.23</v>
      </c>
      <c r="T215" s="68">
        <v>0</v>
      </c>
      <c r="U215" s="63"/>
      <c r="V215" s="68"/>
      <c r="W215" s="63"/>
      <c r="X215" s="63"/>
      <c r="Y215" s="63"/>
      <c r="Z215" s="63"/>
      <c r="AA215" s="100">
        <f>VLOOKUP(B:B,'[7]ETN Mgmt tool'!$C$1:$I$65536,7,FALSE)</f>
        <v>74311.23</v>
      </c>
      <c r="AB215" s="101">
        <f>VLOOKUP(B:B,'[7]ETN Mgmt tool'!$C$1:$J$65536,8,FALSE)</f>
        <v>18246.770000000004</v>
      </c>
      <c r="AC215" s="102">
        <f>VLOOKUP(B:B,'[7]ETN Mgmt tool'!$C$1:$G$65536,5,FALSE)</f>
        <v>92558</v>
      </c>
      <c r="AD215" s="87" t="s">
        <v>642</v>
      </c>
      <c r="AE215" s="93">
        <f>VLOOKUP(B215,'[8]COWD Accruals'!$A$10:$F$724,6,FALSE)</f>
        <v>92558</v>
      </c>
    </row>
    <row r="216" spans="1:31" ht="15" hidden="1" outlineLevel="1">
      <c r="B216" s="51" t="s">
        <v>443</v>
      </c>
      <c r="C216" s="52" t="s">
        <v>444</v>
      </c>
      <c r="D216" s="124" t="s">
        <v>668</v>
      </c>
      <c r="E216" s="67"/>
      <c r="F216" s="37"/>
      <c r="G216" s="37"/>
      <c r="H216" s="64"/>
      <c r="I216" s="68"/>
      <c r="J216" s="63"/>
      <c r="K216" s="68"/>
      <c r="L216" s="63"/>
      <c r="M216" s="63"/>
      <c r="N216" s="63"/>
      <c r="O216" s="63"/>
      <c r="P216" s="64" t="s">
        <v>652</v>
      </c>
      <c r="Q216" s="93">
        <f>VLOOKUP(B216,'[6]COWD Accruals'!$A$10:$F$724,6,FALSE)</f>
        <v>0</v>
      </c>
      <c r="R216" s="93">
        <f t="shared" si="11"/>
        <v>0</v>
      </c>
      <c r="S216" s="64"/>
      <c r="T216" s="68"/>
      <c r="U216" s="63"/>
      <c r="V216" s="68"/>
      <c r="W216" s="63"/>
      <c r="X216" s="63"/>
      <c r="Y216" s="63"/>
      <c r="Z216" s="63"/>
      <c r="AA216" s="100">
        <f>VLOOKUP(B:B,'[7]ETN Mgmt tool'!$C$1:$I$65536,7,FALSE)</f>
        <v>0</v>
      </c>
      <c r="AB216" s="101">
        <f>VLOOKUP(B:B,'[7]ETN Mgmt tool'!$C$1:$J$65536,8,FALSE)</f>
        <v>15287</v>
      </c>
      <c r="AC216" s="102">
        <f>VLOOKUP(B:B,'[7]ETN Mgmt tool'!$C$1:$G$65536,5,FALSE)</f>
        <v>15287</v>
      </c>
      <c r="AD216" s="87" t="s">
        <v>642</v>
      </c>
      <c r="AE216" s="93">
        <f>VLOOKUP(B216,'[8]COWD Accruals'!$A$10:$F$724,6,FALSE)</f>
        <v>15287</v>
      </c>
    </row>
    <row r="217" spans="1:31" ht="15" hidden="1" outlineLevel="1">
      <c r="B217" s="48" t="s">
        <v>445</v>
      </c>
      <c r="C217" s="39" t="s">
        <v>446</v>
      </c>
      <c r="D217" s="124" t="s">
        <v>668</v>
      </c>
      <c r="E217" s="67">
        <v>533640</v>
      </c>
      <c r="F217" s="37">
        <v>0</v>
      </c>
      <c r="G217" s="37">
        <v>533640</v>
      </c>
      <c r="H217" s="64">
        <v>533640</v>
      </c>
      <c r="I217" s="68">
        <v>0</v>
      </c>
      <c r="J217" s="63"/>
      <c r="K217" s="68"/>
      <c r="L217" s="63"/>
      <c r="M217" s="63"/>
      <c r="N217" s="63"/>
      <c r="O217" s="63"/>
      <c r="P217" s="64" t="s">
        <v>652</v>
      </c>
      <c r="Q217" s="93">
        <f>VLOOKUP(B217,'[6]COWD Accruals'!$A$10:$F$724,6,FALSE)</f>
        <v>533640</v>
      </c>
      <c r="R217" s="93">
        <f t="shared" si="11"/>
        <v>0</v>
      </c>
      <c r="S217" s="64">
        <v>533640</v>
      </c>
      <c r="T217" s="68">
        <v>0</v>
      </c>
      <c r="U217" s="63"/>
      <c r="V217" s="68"/>
      <c r="W217" s="63"/>
      <c r="X217" s="63"/>
      <c r="Y217" s="63"/>
      <c r="Z217" s="63"/>
      <c r="AA217" s="100">
        <f>VLOOKUP(B:B,'[7]ETN Mgmt tool'!$C$1:$I$65536,7,FALSE)</f>
        <v>533640</v>
      </c>
      <c r="AB217" s="101">
        <f>VLOOKUP(B:B,'[7]ETN Mgmt tool'!$C$1:$J$65536,8,FALSE)</f>
        <v>0</v>
      </c>
      <c r="AC217" s="102">
        <f>VLOOKUP(B:B,'[7]ETN Mgmt tool'!$C$1:$G$65536,5,FALSE)</f>
        <v>533640</v>
      </c>
      <c r="AD217" s="87" t="s">
        <v>642</v>
      </c>
      <c r="AE217" s="93">
        <f>VLOOKUP(B217,'[8]COWD Accruals'!$A$10:$F$724,6,FALSE)</f>
        <v>533640</v>
      </c>
    </row>
    <row r="218" spans="1:31" ht="15" hidden="1" outlineLevel="1">
      <c r="B218" s="48" t="s">
        <v>447</v>
      </c>
      <c r="C218" s="39" t="s">
        <v>448</v>
      </c>
      <c r="D218" s="124" t="s">
        <v>668</v>
      </c>
      <c r="E218" s="67">
        <v>294248</v>
      </c>
      <c r="F218" s="37">
        <v>0</v>
      </c>
      <c r="G218" s="37">
        <v>294248</v>
      </c>
      <c r="H218" s="64">
        <v>294248</v>
      </c>
      <c r="I218" s="68">
        <v>0</v>
      </c>
      <c r="J218" s="63"/>
      <c r="K218" s="68"/>
      <c r="L218" s="63"/>
      <c r="M218" s="63"/>
      <c r="N218" s="63"/>
      <c r="O218" s="63"/>
      <c r="P218" s="64" t="s">
        <v>652</v>
      </c>
      <c r="Q218" s="93">
        <f>VLOOKUP(B218,'[6]COWD Accruals'!$A$10:$F$724,6,FALSE)</f>
        <v>294248</v>
      </c>
      <c r="R218" s="93">
        <f t="shared" si="11"/>
        <v>0</v>
      </c>
      <c r="S218" s="64">
        <v>294248</v>
      </c>
      <c r="T218" s="68">
        <v>0</v>
      </c>
      <c r="U218" s="63"/>
      <c r="V218" s="68"/>
      <c r="W218" s="63"/>
      <c r="X218" s="63"/>
      <c r="Y218" s="63"/>
      <c r="Z218" s="63"/>
      <c r="AA218" s="100">
        <f>VLOOKUP(B:B,'[7]ETN Mgmt tool'!$C$1:$I$65536,7,FALSE)</f>
        <v>236152.5</v>
      </c>
      <c r="AB218" s="101">
        <f>VLOOKUP(B:B,'[7]ETN Mgmt tool'!$C$1:$J$65536,8,FALSE)</f>
        <v>9999.5</v>
      </c>
      <c r="AC218" s="102">
        <f>VLOOKUP(B:B,'[7]ETN Mgmt tool'!$C$1:$G$65536,5,FALSE)</f>
        <v>246152</v>
      </c>
      <c r="AD218" s="87" t="s">
        <v>642</v>
      </c>
      <c r="AE218" s="93">
        <f>VLOOKUP(B218,'[8]COWD Accruals'!$A$10:$F$724,6,FALSE)</f>
        <v>246152</v>
      </c>
    </row>
    <row r="219" spans="1:31" ht="15" hidden="1" outlineLevel="1">
      <c r="B219" s="51" t="s">
        <v>449</v>
      </c>
      <c r="C219" s="52" t="s">
        <v>450</v>
      </c>
      <c r="D219" s="124" t="s">
        <v>668</v>
      </c>
      <c r="E219" s="67"/>
      <c r="F219" s="37"/>
      <c r="G219" s="37"/>
      <c r="H219" s="64"/>
      <c r="I219" s="68"/>
      <c r="J219" s="63"/>
      <c r="K219" s="68"/>
      <c r="L219" s="63"/>
      <c r="M219" s="63"/>
      <c r="N219" s="63"/>
      <c r="O219" s="63"/>
      <c r="P219" s="64" t="s">
        <v>652</v>
      </c>
      <c r="Q219" s="93">
        <f>VLOOKUP(B219,'[6]COWD Accruals'!$A$10:$F$724,6,FALSE)</f>
        <v>0</v>
      </c>
      <c r="R219" s="93">
        <f t="shared" si="11"/>
        <v>0</v>
      </c>
      <c r="S219" s="64"/>
      <c r="T219" s="68"/>
      <c r="U219" s="63"/>
      <c r="V219" s="68"/>
      <c r="W219" s="63"/>
      <c r="X219" s="63"/>
      <c r="Y219" s="63"/>
      <c r="Z219" s="63"/>
      <c r="AA219" s="100">
        <f>VLOOKUP(B:B,'[7]ETN Mgmt tool'!$C$1:$I$65536,7,FALSE)</f>
        <v>0</v>
      </c>
      <c r="AB219" s="101">
        <f>VLOOKUP(B:B,'[7]ETN Mgmt tool'!$C$1:$J$65536,8,FALSE)</f>
        <v>120000</v>
      </c>
      <c r="AC219" s="102">
        <f>VLOOKUP(B:B,'[7]ETN Mgmt tool'!$C$1:$G$65536,5,FALSE)</f>
        <v>120000</v>
      </c>
      <c r="AD219" s="87" t="s">
        <v>642</v>
      </c>
      <c r="AE219" s="93">
        <f>VLOOKUP(B219,'[8]COWD Accruals'!$A$10:$F$724,6,FALSE)</f>
        <v>120000</v>
      </c>
    </row>
    <row r="220" spans="1:31" ht="15" hidden="1" outlineLevel="1">
      <c r="B220" s="48" t="s">
        <v>451</v>
      </c>
      <c r="C220" s="39" t="s">
        <v>452</v>
      </c>
      <c r="D220" s="124" t="s">
        <v>668</v>
      </c>
      <c r="E220" s="67">
        <v>580652</v>
      </c>
      <c r="F220" s="37">
        <v>0</v>
      </c>
      <c r="G220" s="37">
        <v>580652</v>
      </c>
      <c r="H220" s="64">
        <v>580652</v>
      </c>
      <c r="I220" s="68">
        <v>0</v>
      </c>
      <c r="J220" s="63"/>
      <c r="K220" s="68"/>
      <c r="L220" s="63"/>
      <c r="M220" s="63"/>
      <c r="N220" s="63"/>
      <c r="O220" s="63"/>
      <c r="P220" s="64" t="s">
        <v>652</v>
      </c>
      <c r="Q220" s="93">
        <f>VLOOKUP(B220,'[6]COWD Accruals'!$A$10:$F$724,6,FALSE)</f>
        <v>580652</v>
      </c>
      <c r="R220" s="93">
        <f t="shared" si="11"/>
        <v>0</v>
      </c>
      <c r="S220" s="64">
        <v>580652</v>
      </c>
      <c r="T220" s="68">
        <v>0</v>
      </c>
      <c r="U220" s="63"/>
      <c r="V220" s="68"/>
      <c r="W220" s="63"/>
      <c r="X220" s="63"/>
      <c r="Y220" s="63"/>
      <c r="Z220" s="63"/>
      <c r="AA220" s="100">
        <f>VLOOKUP(B:B,'[7]ETN Mgmt tool'!$C$1:$I$65536,7,FALSE)</f>
        <v>580652</v>
      </c>
      <c r="AB220" s="101">
        <f>VLOOKUP(B:B,'[7]ETN Mgmt tool'!$C$1:$J$65536,8,FALSE)</f>
        <v>143073</v>
      </c>
      <c r="AC220" s="102">
        <f>VLOOKUP(B:B,'[7]ETN Mgmt tool'!$C$1:$G$65536,5,FALSE)</f>
        <v>723725</v>
      </c>
      <c r="AD220" s="87" t="s">
        <v>642</v>
      </c>
      <c r="AE220" s="93">
        <f>VLOOKUP(B220,'[8]COWD Accruals'!$A$10:$F$724,6,FALSE)</f>
        <v>723725</v>
      </c>
    </row>
    <row r="221" spans="1:31" ht="15" hidden="1" outlineLevel="1">
      <c r="B221" s="51" t="s">
        <v>453</v>
      </c>
      <c r="C221" s="52" t="s">
        <v>454</v>
      </c>
      <c r="D221" s="124" t="s">
        <v>668</v>
      </c>
      <c r="E221" s="67"/>
      <c r="F221" s="37"/>
      <c r="G221" s="37"/>
      <c r="H221" s="64"/>
      <c r="I221" s="68"/>
      <c r="J221" s="63"/>
      <c r="K221" s="68"/>
      <c r="L221" s="63"/>
      <c r="M221" s="63"/>
      <c r="N221" s="63"/>
      <c r="O221" s="63"/>
      <c r="P221" s="64"/>
      <c r="Q221" s="93">
        <f>VLOOKUP(B221,'[6]COWD Accruals'!$A$10:$F$724,6,FALSE)</f>
        <v>0</v>
      </c>
      <c r="R221" s="93">
        <f t="shared" si="11"/>
        <v>0</v>
      </c>
      <c r="S221" s="64"/>
      <c r="T221" s="68"/>
      <c r="U221" s="63"/>
      <c r="V221" s="68"/>
      <c r="W221" s="63"/>
      <c r="X221" s="63"/>
      <c r="Y221" s="63"/>
      <c r="Z221" s="63"/>
      <c r="AA221" s="100">
        <f>VLOOKUP(B:B,'[7]ETN Mgmt tool'!$C$1:$I$65536,7,FALSE)</f>
        <v>0</v>
      </c>
      <c r="AB221" s="101">
        <f>VLOOKUP(B:B,'[7]ETN Mgmt tool'!$C$1:$J$65536,8,FALSE)</f>
        <v>400000</v>
      </c>
      <c r="AC221" s="102">
        <f>VLOOKUP(B:B,'[7]ETN Mgmt tool'!$C$1:$G$65536,5,FALSE)</f>
        <v>400000</v>
      </c>
      <c r="AD221" s="87" t="s">
        <v>642</v>
      </c>
      <c r="AE221" s="93">
        <f>VLOOKUP(B221,'[8]COWD Accruals'!$A$10:$F$724,6,FALSE)</f>
        <v>400000</v>
      </c>
    </row>
    <row r="222" spans="1:31" s="60" customFormat="1" hidden="1">
      <c r="B222" s="46" t="s">
        <v>455</v>
      </c>
      <c r="C222" s="46" t="s">
        <v>456</v>
      </c>
      <c r="D222" s="61"/>
      <c r="E222" s="77">
        <v>2213632.23</v>
      </c>
      <c r="F222" s="47">
        <v>-472101</v>
      </c>
      <c r="G222" s="47">
        <v>1741531.23</v>
      </c>
      <c r="H222" s="74">
        <v>1741531.23</v>
      </c>
      <c r="I222" s="75">
        <v>0</v>
      </c>
      <c r="J222" s="74"/>
      <c r="K222" s="75"/>
      <c r="L222" s="74"/>
      <c r="M222" s="74"/>
      <c r="N222" s="74"/>
      <c r="O222" s="74"/>
      <c r="P222" s="74"/>
      <c r="Q222" s="106">
        <f>SUM(Q211:Q221)</f>
        <v>1741531.23</v>
      </c>
      <c r="R222" s="106">
        <f>SUM(R211:R221)</f>
        <v>0</v>
      </c>
      <c r="S222" s="74">
        <v>1741531.23</v>
      </c>
      <c r="T222" s="75">
        <v>0</v>
      </c>
      <c r="U222" s="74"/>
      <c r="V222" s="75"/>
      <c r="W222" s="74"/>
      <c r="X222" s="74"/>
      <c r="Y222" s="74"/>
      <c r="Z222" s="74"/>
      <c r="AA222" s="106">
        <f>SUM(AA211:AA221)</f>
        <v>2098853.73</v>
      </c>
      <c r="AB222" s="107">
        <f>SUM(AB211:AB221)</f>
        <v>1067475.8116815612</v>
      </c>
      <c r="AC222" s="108">
        <f>SUM(AC211:AC221)</f>
        <v>3166329.5416815612</v>
      </c>
      <c r="AD222" s="71"/>
      <c r="AE222" s="106">
        <f>SUM(AE211:AE221)</f>
        <v>3171329.5416815612</v>
      </c>
    </row>
    <row r="223" spans="1:31" s="60" customFormat="1" hidden="1">
      <c r="B223" s="46" t="s">
        <v>458</v>
      </c>
      <c r="C223" s="46" t="s">
        <v>459</v>
      </c>
      <c r="D223" s="61"/>
      <c r="E223" s="77">
        <v>302106308.34000003</v>
      </c>
      <c r="F223" s="47">
        <v>28702766.309999999</v>
      </c>
      <c r="G223" s="47">
        <v>330809074.65000004</v>
      </c>
      <c r="H223" s="74">
        <v>330809074.65000004</v>
      </c>
      <c r="I223" s="75">
        <v>0</v>
      </c>
      <c r="J223" s="74"/>
      <c r="K223" s="75"/>
      <c r="L223" s="74"/>
      <c r="M223" s="74"/>
      <c r="N223" s="74"/>
      <c r="O223" s="74"/>
      <c r="P223" s="74"/>
      <c r="Q223" s="109">
        <f>SUM(Q222,Q210,Q195)</f>
        <v>322177589.37</v>
      </c>
      <c r="R223" s="109">
        <f>SUM(R222,R210,R195)</f>
        <v>8631485.6099999845</v>
      </c>
      <c r="S223" s="74">
        <v>330809074.65000004</v>
      </c>
      <c r="T223" s="75">
        <v>0</v>
      </c>
      <c r="U223" s="74"/>
      <c r="V223" s="75"/>
      <c r="W223" s="74"/>
      <c r="X223" s="74"/>
      <c r="Y223" s="74"/>
      <c r="Z223" s="74"/>
      <c r="AA223" s="109">
        <f>SUM(AA222,AA210,AA195)</f>
        <v>156286698.47999999</v>
      </c>
      <c r="AB223" s="110">
        <f>SUM(AB222,AB210,AB195)</f>
        <v>14177398.752784625</v>
      </c>
      <c r="AC223" s="111">
        <f>SUM(AC222,AC210,AC195)</f>
        <v>170464097.23278463</v>
      </c>
      <c r="AD223" s="71"/>
      <c r="AE223" s="109">
        <f>SUM(AE222,AE210,AE195)</f>
        <v>185817653.23282462</v>
      </c>
    </row>
    <row r="224" spans="1:31" ht="15" hidden="1" outlineLevel="1">
      <c r="A224" s="17">
        <v>1</v>
      </c>
      <c r="B224" s="39" t="s">
        <v>460</v>
      </c>
      <c r="C224" s="48" t="s">
        <v>461</v>
      </c>
      <c r="D224" s="124" t="s">
        <v>665</v>
      </c>
      <c r="E224" s="67">
        <v>26576</v>
      </c>
      <c r="F224" s="37">
        <v>0</v>
      </c>
      <c r="G224" s="49">
        <v>26576</v>
      </c>
      <c r="H224" s="64">
        <v>26576</v>
      </c>
      <c r="I224" s="68">
        <v>0</v>
      </c>
      <c r="J224" s="63"/>
      <c r="K224" s="68"/>
      <c r="L224" s="63"/>
      <c r="M224" s="63"/>
      <c r="N224" s="63"/>
      <c r="O224" s="63"/>
      <c r="P224" s="89" t="s">
        <v>2</v>
      </c>
      <c r="Q224" s="93">
        <f>VLOOKUP(B224,'[6]COWD Accruals'!$A$10:$F$724,6,FALSE)</f>
        <v>26576</v>
      </c>
      <c r="R224" s="93">
        <f>G224-Q224</f>
        <v>0</v>
      </c>
      <c r="S224" s="64">
        <v>26576</v>
      </c>
      <c r="T224" s="68">
        <v>0</v>
      </c>
      <c r="U224" s="63"/>
      <c r="V224" s="68"/>
      <c r="W224" s="63"/>
      <c r="X224" s="63"/>
      <c r="Y224" s="63"/>
      <c r="Z224" s="63"/>
      <c r="AA224" s="100">
        <f>VLOOKUP(B:B,'[7]ETN Mgmt tool'!$C$1:$I$65536,7,FALSE)</f>
        <v>26576</v>
      </c>
      <c r="AB224" s="101">
        <f>VLOOKUP(B:B,'[7]ETN Mgmt tool'!$C$1:$J$65536,8,FALSE)</f>
        <v>0</v>
      </c>
      <c r="AC224" s="102">
        <f>VLOOKUP(B:B,'[7]ETN Mgmt tool'!$C$1:$G$65536,5,FALSE)</f>
        <v>26576</v>
      </c>
      <c r="AD224" s="87" t="s">
        <v>642</v>
      </c>
      <c r="AE224" s="93">
        <f>VLOOKUP(B224,'[8]COWD Accruals'!$A$10:$F$724,6,FALSE)</f>
        <v>26576</v>
      </c>
    </row>
    <row r="225" spans="1:31" ht="15" hidden="1" outlineLevel="1">
      <c r="A225" s="17">
        <v>1</v>
      </c>
      <c r="B225" s="39" t="s">
        <v>462</v>
      </c>
      <c r="C225" s="48" t="s">
        <v>463</v>
      </c>
      <c r="D225" s="124" t="s">
        <v>665</v>
      </c>
      <c r="E225" s="67">
        <v>254950</v>
      </c>
      <c r="F225" s="37">
        <v>0</v>
      </c>
      <c r="G225" s="49">
        <v>254950</v>
      </c>
      <c r="H225" s="64">
        <v>254950</v>
      </c>
      <c r="I225" s="68">
        <v>0</v>
      </c>
      <c r="J225" s="63"/>
      <c r="K225" s="68"/>
      <c r="L225" s="63"/>
      <c r="M225" s="63"/>
      <c r="N225" s="63"/>
      <c r="O225" s="63"/>
      <c r="P225" s="89" t="s">
        <v>2</v>
      </c>
      <c r="Q225" s="93">
        <f>VLOOKUP(B225,'[6]COWD Accruals'!$A$10:$F$724,6,FALSE)</f>
        <v>254950</v>
      </c>
      <c r="R225" s="93">
        <f>G225-Q225</f>
        <v>0</v>
      </c>
      <c r="S225" s="64">
        <v>254950</v>
      </c>
      <c r="T225" s="68">
        <v>0</v>
      </c>
      <c r="U225" s="63"/>
      <c r="V225" s="68"/>
      <c r="W225" s="63"/>
      <c r="X225" s="63"/>
      <c r="Y225" s="63"/>
      <c r="Z225" s="63"/>
      <c r="AA225" s="100">
        <f>VLOOKUP(B:B,'[7]ETN Mgmt tool'!$C$1:$I$65536,7,FALSE)</f>
        <v>253500</v>
      </c>
      <c r="AB225" s="101">
        <f>VLOOKUP(B:B,'[7]ETN Mgmt tool'!$C$1:$J$65536,8,FALSE)</f>
        <v>0</v>
      </c>
      <c r="AC225" s="102">
        <f>VLOOKUP(B:B,'[7]ETN Mgmt tool'!$C$1:$G$65536,5,FALSE)</f>
        <v>253500</v>
      </c>
      <c r="AD225" s="87" t="s">
        <v>642</v>
      </c>
      <c r="AE225" s="93">
        <f>VLOOKUP(B225,'[8]COWD Accruals'!$A$10:$F$724,6,FALSE)</f>
        <v>253500</v>
      </c>
    </row>
    <row r="226" spans="1:31" s="60" customFormat="1" hidden="1">
      <c r="B226" s="46" t="s">
        <v>464</v>
      </c>
      <c r="C226" s="46" t="s">
        <v>465</v>
      </c>
      <c r="D226" s="61"/>
      <c r="E226" s="77">
        <v>281526</v>
      </c>
      <c r="F226" s="47">
        <v>0</v>
      </c>
      <c r="G226" s="47">
        <v>281526</v>
      </c>
      <c r="H226" s="74">
        <v>281526</v>
      </c>
      <c r="I226" s="75">
        <v>0</v>
      </c>
      <c r="J226" s="74"/>
      <c r="K226" s="75"/>
      <c r="L226" s="74"/>
      <c r="M226" s="74"/>
      <c r="N226" s="74"/>
      <c r="O226" s="74"/>
      <c r="P226" s="74"/>
      <c r="Q226" s="97">
        <f>SUM(Q224:Q225)</f>
        <v>281526</v>
      </c>
      <c r="R226" s="97">
        <f>SUM(R224:R225)</f>
        <v>0</v>
      </c>
      <c r="S226" s="74">
        <v>281526</v>
      </c>
      <c r="T226" s="75">
        <v>0</v>
      </c>
      <c r="U226" s="74"/>
      <c r="V226" s="75"/>
      <c r="W226" s="74"/>
      <c r="X226" s="74"/>
      <c r="Y226" s="74"/>
      <c r="Z226" s="74"/>
      <c r="AA226" s="97">
        <f>SUM(AA224:AA225)</f>
        <v>280076</v>
      </c>
      <c r="AB226" s="98">
        <f>SUM(AB224:AB225)</f>
        <v>0</v>
      </c>
      <c r="AC226" s="99">
        <f>SUM(AC224:AC225)</f>
        <v>280076</v>
      </c>
      <c r="AD226" s="71"/>
      <c r="AE226" s="97">
        <f>SUM(AE224:AE225)</f>
        <v>280076</v>
      </c>
    </row>
    <row r="227" spans="1:31" ht="15" hidden="1" outlineLevel="1">
      <c r="A227" s="17">
        <v>1</v>
      </c>
      <c r="B227" s="39" t="s">
        <v>466</v>
      </c>
      <c r="C227" s="39" t="s">
        <v>467</v>
      </c>
      <c r="D227" s="124" t="s">
        <v>665</v>
      </c>
      <c r="E227" s="67">
        <v>134574</v>
      </c>
      <c r="F227" s="37">
        <v>0</v>
      </c>
      <c r="G227" s="49">
        <v>134574</v>
      </c>
      <c r="H227" s="64">
        <v>134574</v>
      </c>
      <c r="I227" s="68">
        <v>0</v>
      </c>
      <c r="J227" s="63"/>
      <c r="K227" s="68"/>
      <c r="L227" s="63"/>
      <c r="M227" s="63"/>
      <c r="N227" s="63"/>
      <c r="O227" s="63"/>
      <c r="P227" s="89" t="s">
        <v>2</v>
      </c>
      <c r="Q227" s="93">
        <f>VLOOKUP(B227,'[6]COWD Accruals'!$A$10:$F$724,6,FALSE)</f>
        <v>134574</v>
      </c>
      <c r="R227" s="93">
        <f>G227-Q227</f>
        <v>0</v>
      </c>
      <c r="S227" s="64">
        <v>134574</v>
      </c>
      <c r="T227" s="68">
        <v>0</v>
      </c>
      <c r="U227" s="63"/>
      <c r="V227" s="68"/>
      <c r="W227" s="63"/>
      <c r="X227" s="63"/>
      <c r="Y227" s="63"/>
      <c r="Z227" s="63"/>
      <c r="AA227" s="100">
        <f>VLOOKUP(B:B,'[7]ETN Mgmt tool'!$C$1:$I$65536,7,FALSE)</f>
        <v>134574</v>
      </c>
      <c r="AB227" s="101">
        <f>VLOOKUP(B:B,'[7]ETN Mgmt tool'!$C$1:$J$65536,8,FALSE)</f>
        <v>0</v>
      </c>
      <c r="AC227" s="102">
        <f>VLOOKUP(B:B,'[7]ETN Mgmt tool'!$C$1:$G$65536,5,FALSE)</f>
        <v>134574</v>
      </c>
      <c r="AD227" s="87" t="s">
        <v>642</v>
      </c>
      <c r="AE227" s="93">
        <f>VLOOKUP(B227,'[8]COWD Accruals'!$A$10:$F$724,6,FALSE)</f>
        <v>134574</v>
      </c>
    </row>
    <row r="228" spans="1:31" ht="15" hidden="1" outlineLevel="1">
      <c r="A228" s="17">
        <v>1</v>
      </c>
      <c r="B228" s="39" t="s">
        <v>468</v>
      </c>
      <c r="C228" s="39" t="s">
        <v>469</v>
      </c>
      <c r="D228" s="124" t="s">
        <v>665</v>
      </c>
      <c r="E228" s="67">
        <v>179741</v>
      </c>
      <c r="F228" s="37">
        <v>0</v>
      </c>
      <c r="G228" s="49">
        <v>179741</v>
      </c>
      <c r="H228" s="64">
        <v>179741</v>
      </c>
      <c r="I228" s="68">
        <v>0</v>
      </c>
      <c r="J228" s="63"/>
      <c r="K228" s="68"/>
      <c r="L228" s="63"/>
      <c r="M228" s="63"/>
      <c r="N228" s="63"/>
      <c r="O228" s="63"/>
      <c r="P228" s="89" t="s">
        <v>2</v>
      </c>
      <c r="Q228" s="93">
        <f>VLOOKUP(B228,'[6]COWD Accruals'!$A$10:$F$724,6,FALSE)</f>
        <v>179741</v>
      </c>
      <c r="R228" s="93">
        <f>G228-Q228</f>
        <v>0</v>
      </c>
      <c r="S228" s="64">
        <v>179741</v>
      </c>
      <c r="T228" s="68">
        <v>0</v>
      </c>
      <c r="U228" s="63"/>
      <c r="V228" s="68"/>
      <c r="W228" s="63"/>
      <c r="X228" s="63"/>
      <c r="Y228" s="63"/>
      <c r="Z228" s="63"/>
      <c r="AA228" s="100">
        <f>VLOOKUP(B:B,'[7]ETN Mgmt tool'!$C$1:$I$65536,7,FALSE)</f>
        <v>179741</v>
      </c>
      <c r="AB228" s="101">
        <f>VLOOKUP(B:B,'[7]ETN Mgmt tool'!$C$1:$J$65536,8,FALSE)</f>
        <v>0</v>
      </c>
      <c r="AC228" s="102">
        <f>VLOOKUP(B:B,'[7]ETN Mgmt tool'!$C$1:$G$65536,5,FALSE)</f>
        <v>179741</v>
      </c>
      <c r="AD228" s="87" t="s">
        <v>642</v>
      </c>
      <c r="AE228" s="93">
        <f>VLOOKUP(B228,'[8]COWD Accruals'!$A$10:$F$724,6,FALSE)</f>
        <v>179741</v>
      </c>
    </row>
    <row r="229" spans="1:31" ht="15" hidden="1" outlineLevel="1">
      <c r="A229" s="17">
        <v>1</v>
      </c>
      <c r="B229" s="39" t="s">
        <v>470</v>
      </c>
      <c r="C229" s="39" t="s">
        <v>471</v>
      </c>
      <c r="D229" s="124" t="s">
        <v>665</v>
      </c>
      <c r="E229" s="67">
        <v>2914685</v>
      </c>
      <c r="F229" s="37">
        <v>0</v>
      </c>
      <c r="G229" s="49">
        <v>2914685</v>
      </c>
      <c r="H229" s="64">
        <v>2914685</v>
      </c>
      <c r="I229" s="68">
        <v>0</v>
      </c>
      <c r="J229" s="63"/>
      <c r="K229" s="68"/>
      <c r="L229" s="63"/>
      <c r="M229" s="63"/>
      <c r="N229" s="63"/>
      <c r="O229" s="63"/>
      <c r="P229" s="89" t="s">
        <v>2</v>
      </c>
      <c r="Q229" s="93">
        <f>VLOOKUP(B229,'[6]COWD Accruals'!$A$10:$F$724,6,FALSE)</f>
        <v>2914685</v>
      </c>
      <c r="R229" s="93">
        <f>G229-Q229</f>
        <v>0</v>
      </c>
      <c r="S229" s="64">
        <v>2914685</v>
      </c>
      <c r="T229" s="68">
        <v>0</v>
      </c>
      <c r="U229" s="63"/>
      <c r="V229" s="68"/>
      <c r="W229" s="63"/>
      <c r="X229" s="63"/>
      <c r="Y229" s="63"/>
      <c r="Z229" s="63"/>
      <c r="AA229" s="100">
        <f>VLOOKUP(B:B,'[7]ETN Mgmt tool'!$C$1:$I$65536,7,FALSE)</f>
        <v>2914685</v>
      </c>
      <c r="AB229" s="101">
        <f>VLOOKUP(B:B,'[7]ETN Mgmt tool'!$C$1:$J$65536,8,FALSE)</f>
        <v>0</v>
      </c>
      <c r="AC229" s="102">
        <f>VLOOKUP(B:B,'[7]ETN Mgmt tool'!$C$1:$G$65536,5,FALSE)</f>
        <v>2914685</v>
      </c>
      <c r="AD229" s="87" t="s">
        <v>642</v>
      </c>
      <c r="AE229" s="93">
        <f>VLOOKUP(B229,'[8]COWD Accruals'!$A$10:$F$724,6,FALSE)</f>
        <v>2914685</v>
      </c>
    </row>
    <row r="230" spans="1:31" ht="15" hidden="1" outlineLevel="1">
      <c r="A230" s="17">
        <v>1</v>
      </c>
      <c r="B230" s="39" t="s">
        <v>472</v>
      </c>
      <c r="C230" s="39" t="s">
        <v>473</v>
      </c>
      <c r="D230" s="124" t="s">
        <v>665</v>
      </c>
      <c r="E230" s="67">
        <v>2209378</v>
      </c>
      <c r="F230" s="37">
        <v>0</v>
      </c>
      <c r="G230" s="49">
        <v>2209378</v>
      </c>
      <c r="H230" s="64">
        <v>2209378</v>
      </c>
      <c r="I230" s="68">
        <v>0</v>
      </c>
      <c r="J230" s="63"/>
      <c r="K230" s="68"/>
      <c r="L230" s="63"/>
      <c r="M230" s="63"/>
      <c r="N230" s="63"/>
      <c r="O230" s="63"/>
      <c r="P230" s="89" t="s">
        <v>2</v>
      </c>
      <c r="Q230" s="93">
        <f>VLOOKUP(B230,'[6]COWD Accruals'!$A$10:$F$724,6,FALSE)</f>
        <v>2209378</v>
      </c>
      <c r="R230" s="93">
        <f>G230-Q230</f>
        <v>0</v>
      </c>
      <c r="S230" s="64">
        <v>2209378</v>
      </c>
      <c r="T230" s="68">
        <v>0</v>
      </c>
      <c r="U230" s="63"/>
      <c r="V230" s="68"/>
      <c r="W230" s="63"/>
      <c r="X230" s="63"/>
      <c r="Y230" s="63"/>
      <c r="Z230" s="63"/>
      <c r="AA230" s="100">
        <f>VLOOKUP(B:B,'[7]ETN Mgmt tool'!$C$1:$I$65536,7,FALSE)</f>
        <v>2209378</v>
      </c>
      <c r="AB230" s="101">
        <f>VLOOKUP(B:B,'[7]ETN Mgmt tool'!$C$1:$J$65536,8,FALSE)</f>
        <v>0</v>
      </c>
      <c r="AC230" s="102">
        <f>VLOOKUP(B:B,'[7]ETN Mgmt tool'!$C$1:$G$65536,5,FALSE)</f>
        <v>2209378</v>
      </c>
      <c r="AD230" s="87" t="s">
        <v>642</v>
      </c>
      <c r="AE230" s="93">
        <f>VLOOKUP(B230,'[8]COWD Accruals'!$A$10:$F$724,6,FALSE)</f>
        <v>2209378</v>
      </c>
    </row>
    <row r="231" spans="1:31" s="60" customFormat="1" hidden="1">
      <c r="B231" s="46" t="s">
        <v>474</v>
      </c>
      <c r="C231" s="46" t="s">
        <v>475</v>
      </c>
      <c r="D231" s="61"/>
      <c r="E231" s="77">
        <v>5438378</v>
      </c>
      <c r="F231" s="47">
        <v>0</v>
      </c>
      <c r="G231" s="47">
        <v>5438378</v>
      </c>
      <c r="H231" s="74">
        <v>5438378</v>
      </c>
      <c r="I231" s="75">
        <v>0</v>
      </c>
      <c r="J231" s="74"/>
      <c r="K231" s="75"/>
      <c r="L231" s="74"/>
      <c r="M231" s="74"/>
      <c r="N231" s="74"/>
      <c r="O231" s="74"/>
      <c r="P231" s="74"/>
      <c r="Q231" s="97">
        <f>SUM(Q227:Q230)</f>
        <v>5438378</v>
      </c>
      <c r="R231" s="97">
        <f>SUM(R227:R230)</f>
        <v>0</v>
      </c>
      <c r="S231" s="74">
        <v>5438378</v>
      </c>
      <c r="T231" s="75">
        <v>0</v>
      </c>
      <c r="U231" s="74"/>
      <c r="V231" s="75"/>
      <c r="W231" s="74"/>
      <c r="X231" s="74"/>
      <c r="Y231" s="74"/>
      <c r="Z231" s="74"/>
      <c r="AA231" s="97">
        <f>SUM(AA227:AA230)</f>
        <v>5438378</v>
      </c>
      <c r="AB231" s="98">
        <f>SUM(AB227:AB230)</f>
        <v>0</v>
      </c>
      <c r="AC231" s="99">
        <f>SUM(AC227:AC230)</f>
        <v>5438378</v>
      </c>
      <c r="AD231" s="71"/>
      <c r="AE231" s="97">
        <f>SUM(AE227:AE230)</f>
        <v>5438378</v>
      </c>
    </row>
    <row r="232" spans="1:31" ht="15" hidden="1">
      <c r="A232" s="17">
        <v>1</v>
      </c>
      <c r="B232" s="51" t="s">
        <v>476</v>
      </c>
      <c r="C232" s="51" t="s">
        <v>477</v>
      </c>
      <c r="D232" s="124" t="s">
        <v>665</v>
      </c>
      <c r="E232" s="78"/>
      <c r="F232" s="53"/>
      <c r="G232" s="53"/>
      <c r="H232" s="79"/>
      <c r="I232" s="80"/>
      <c r="J232" s="19"/>
      <c r="K232" s="80"/>
      <c r="L232" s="19"/>
      <c r="M232" s="19"/>
      <c r="N232" s="19"/>
      <c r="O232" s="19"/>
      <c r="P232" s="89" t="s">
        <v>2</v>
      </c>
      <c r="Q232" s="93">
        <f>VLOOKUP(B232,'[6]COWD Accruals'!$A$10:$F$724,6,FALSE)</f>
        <v>0</v>
      </c>
      <c r="R232" s="93">
        <f t="shared" ref="R232:R245" si="12">G232-Q232</f>
        <v>0</v>
      </c>
      <c r="S232" s="79"/>
      <c r="T232" s="80"/>
      <c r="U232" s="19"/>
      <c r="V232" s="80"/>
      <c r="W232" s="19"/>
      <c r="X232" s="19"/>
      <c r="Y232" s="19"/>
      <c r="Z232" s="19"/>
      <c r="AA232" s="100">
        <f>VLOOKUP(B:B,'[7]ETN Mgmt tool'!$C$1:$I$65536,7,FALSE)</f>
        <v>0</v>
      </c>
      <c r="AB232" s="101">
        <f>VLOOKUP(B:B,'[7]ETN Mgmt tool'!$C$1:$J$65536,8,FALSE)</f>
        <v>216674</v>
      </c>
      <c r="AC232" s="102">
        <f>VLOOKUP(B:B,'[7]ETN Mgmt tool'!$C$1:$G$65536,5,FALSE)</f>
        <v>216674</v>
      </c>
      <c r="AD232" s="87" t="s">
        <v>642</v>
      </c>
      <c r="AE232" s="93">
        <f>VLOOKUP(B232,'[8]COWD Accruals'!$A$10:$F$724,6,FALSE)</f>
        <v>216674</v>
      </c>
    </row>
    <row r="233" spans="1:31" ht="15" hidden="1" outlineLevel="1">
      <c r="A233" s="17">
        <v>1</v>
      </c>
      <c r="B233" s="48" t="s">
        <v>478</v>
      </c>
      <c r="C233" s="48" t="s">
        <v>479</v>
      </c>
      <c r="D233" s="124" t="s">
        <v>665</v>
      </c>
      <c r="E233" s="67">
        <v>259534</v>
      </c>
      <c r="F233" s="37">
        <v>0</v>
      </c>
      <c r="G233" s="49">
        <v>259534</v>
      </c>
      <c r="H233" s="79">
        <v>259534</v>
      </c>
      <c r="I233" s="80">
        <v>0</v>
      </c>
      <c r="J233" s="19"/>
      <c r="K233" s="80"/>
      <c r="L233" s="19"/>
      <c r="M233" s="19"/>
      <c r="N233" s="19"/>
      <c r="O233" s="19"/>
      <c r="P233" s="89" t="s">
        <v>2</v>
      </c>
      <c r="Q233" s="93">
        <f>VLOOKUP(B233,'[6]COWD Accruals'!$A$10:$F$724,6,FALSE)</f>
        <v>259534</v>
      </c>
      <c r="R233" s="93">
        <f t="shared" si="12"/>
        <v>0</v>
      </c>
      <c r="S233" s="79">
        <v>259534</v>
      </c>
      <c r="T233" s="80">
        <v>0</v>
      </c>
      <c r="U233" s="19"/>
      <c r="V233" s="80"/>
      <c r="W233" s="19"/>
      <c r="X233" s="19"/>
      <c r="Y233" s="19"/>
      <c r="Z233" s="19"/>
      <c r="AA233" s="100">
        <f>VLOOKUP(B:B,'[7]ETN Mgmt tool'!$C$1:$I$65536,7,FALSE)</f>
        <v>259534</v>
      </c>
      <c r="AB233" s="101">
        <f>VLOOKUP(B:B,'[7]ETN Mgmt tool'!$C$1:$J$65536,8,FALSE)</f>
        <v>40466</v>
      </c>
      <c r="AC233" s="102">
        <f>VLOOKUP(B:B,'[7]ETN Mgmt tool'!$C$1:$G$65536,5,FALSE)</f>
        <v>300000</v>
      </c>
      <c r="AD233" s="87" t="s">
        <v>642</v>
      </c>
      <c r="AE233" s="93">
        <f>VLOOKUP(B233,'[8]COWD Accruals'!$A$10:$F$724,6,FALSE)</f>
        <v>300000</v>
      </c>
    </row>
    <row r="234" spans="1:31" ht="15" hidden="1" outlineLevel="1">
      <c r="A234" s="17">
        <v>1</v>
      </c>
      <c r="B234" s="48" t="s">
        <v>480</v>
      </c>
      <c r="C234" s="48" t="s">
        <v>481</v>
      </c>
      <c r="D234" s="124" t="s">
        <v>665</v>
      </c>
      <c r="E234" s="67">
        <v>1154856</v>
      </c>
      <c r="F234" s="37">
        <v>-93289</v>
      </c>
      <c r="G234" s="49">
        <v>1061567</v>
      </c>
      <c r="H234" s="64">
        <v>1061567</v>
      </c>
      <c r="I234" s="68">
        <v>0</v>
      </c>
      <c r="J234" s="63"/>
      <c r="K234" s="68"/>
      <c r="L234" s="63"/>
      <c r="M234" s="63"/>
      <c r="N234" s="63"/>
      <c r="O234" s="63"/>
      <c r="P234" s="89" t="s">
        <v>2</v>
      </c>
      <c r="Q234" s="93">
        <f>VLOOKUP(B234,'[6]COWD Accruals'!$A$10:$F$724,6,FALSE)</f>
        <v>1061567</v>
      </c>
      <c r="R234" s="93">
        <f t="shared" si="12"/>
        <v>0</v>
      </c>
      <c r="S234" s="64">
        <v>1061567</v>
      </c>
      <c r="T234" s="68">
        <v>0</v>
      </c>
      <c r="U234" s="63"/>
      <c r="V234" s="68"/>
      <c r="W234" s="63"/>
      <c r="X234" s="63"/>
      <c r="Y234" s="63"/>
      <c r="Z234" s="63"/>
      <c r="AA234" s="100">
        <f>VLOOKUP(B:B,'[7]ETN Mgmt tool'!$C$1:$I$65536,7,FALSE)</f>
        <v>1202961</v>
      </c>
      <c r="AB234" s="101">
        <f>VLOOKUP(B:B,'[7]ETN Mgmt tool'!$C$1:$J$65536,8,FALSE)</f>
        <v>-17118</v>
      </c>
      <c r="AC234" s="102">
        <f>VLOOKUP(B:B,'[7]ETN Mgmt tool'!$C$1:$G$65536,5,FALSE)</f>
        <v>1185843</v>
      </c>
      <c r="AD234" s="87" t="s">
        <v>642</v>
      </c>
      <c r="AE234" s="93">
        <f>VLOOKUP(B234,'[8]COWD Accruals'!$A$10:$F$724,6,FALSE)</f>
        <v>1185843</v>
      </c>
    </row>
    <row r="235" spans="1:31" ht="15" hidden="1" outlineLevel="1">
      <c r="A235" s="17">
        <v>1</v>
      </c>
      <c r="B235" s="48" t="s">
        <v>482</v>
      </c>
      <c r="C235" s="48" t="s">
        <v>483</v>
      </c>
      <c r="D235" s="124" t="s">
        <v>665</v>
      </c>
      <c r="E235" s="67">
        <v>333267</v>
      </c>
      <c r="F235" s="37">
        <v>-1788.4615384615427</v>
      </c>
      <c r="G235" s="49">
        <v>331478.53846153844</v>
      </c>
      <c r="H235" s="64">
        <v>331478.53846153844</v>
      </c>
      <c r="I235" s="68">
        <v>0</v>
      </c>
      <c r="J235" s="63"/>
      <c r="K235" s="68"/>
      <c r="L235" s="63"/>
      <c r="M235" s="63"/>
      <c r="N235" s="63"/>
      <c r="O235" s="63"/>
      <c r="P235" s="89" t="s">
        <v>2</v>
      </c>
      <c r="Q235" s="93">
        <f>VLOOKUP(B235,'[6]COWD Accruals'!$A$10:$F$724,6,FALSE)</f>
        <v>324401.61538461538</v>
      </c>
      <c r="R235" s="93">
        <f t="shared" si="12"/>
        <v>7076.9230769230635</v>
      </c>
      <c r="S235" s="64">
        <v>331478.53846153844</v>
      </c>
      <c r="T235" s="68">
        <v>0</v>
      </c>
      <c r="U235" s="63"/>
      <c r="V235" s="68"/>
      <c r="W235" s="63"/>
      <c r="X235" s="63"/>
      <c r="Y235" s="63"/>
      <c r="Z235" s="63"/>
      <c r="AA235" s="100">
        <f>VLOOKUP(B:B,'[7]ETN Mgmt tool'!$C$1:$I$65536,7,FALSE)</f>
        <v>207124</v>
      </c>
      <c r="AB235" s="101">
        <f>VLOOKUP(B:B,'[7]ETN Mgmt tool'!$C$1:$J$65536,8,FALSE)</f>
        <v>8105.8800000000047</v>
      </c>
      <c r="AC235" s="102">
        <f>VLOOKUP(B:B,'[7]ETN Mgmt tool'!$C$1:$G$65536,5,FALSE)</f>
        <v>215229.88</v>
      </c>
      <c r="AD235" s="87" t="s">
        <v>642</v>
      </c>
      <c r="AE235" s="93">
        <f>VLOOKUP(B235,'[8]COWD Accruals'!$A$10:$F$724,6,FALSE)</f>
        <v>226743.88</v>
      </c>
    </row>
    <row r="236" spans="1:31" ht="15" hidden="1" outlineLevel="1">
      <c r="A236" s="17">
        <v>1</v>
      </c>
      <c r="B236" s="48" t="s">
        <v>484</v>
      </c>
      <c r="C236" s="48" t="s">
        <v>485</v>
      </c>
      <c r="D236" s="124" t="s">
        <v>665</v>
      </c>
      <c r="E236" s="67">
        <v>87296</v>
      </c>
      <c r="F236" s="37">
        <v>85169.538461538468</v>
      </c>
      <c r="G236" s="49">
        <v>172465.53846153847</v>
      </c>
      <c r="H236" s="64">
        <v>172465.53846153847</v>
      </c>
      <c r="I236" s="68">
        <v>0</v>
      </c>
      <c r="J236" s="63"/>
      <c r="K236" s="68"/>
      <c r="L236" s="63"/>
      <c r="M236" s="63"/>
      <c r="N236" s="63"/>
      <c r="O236" s="63"/>
      <c r="P236" s="89" t="s">
        <v>2</v>
      </c>
      <c r="Q236" s="93">
        <f>VLOOKUP(B236,'[6]COWD Accruals'!$A$10:$F$724,6,FALSE)</f>
        <v>168450.15384615384</v>
      </c>
      <c r="R236" s="93">
        <f t="shared" si="12"/>
        <v>4015.3846153846243</v>
      </c>
      <c r="S236" s="64">
        <v>172465.53846153847</v>
      </c>
      <c r="T236" s="68">
        <v>0</v>
      </c>
      <c r="U236" s="63"/>
      <c r="V236" s="68"/>
      <c r="W236" s="63"/>
      <c r="X236" s="63"/>
      <c r="Y236" s="63"/>
      <c r="Z236" s="63"/>
      <c r="AA236" s="100">
        <f>VLOOKUP(B:B,'[7]ETN Mgmt tool'!$C$1:$I$65536,7,FALSE)</f>
        <v>80288</v>
      </c>
      <c r="AB236" s="101">
        <f>VLOOKUP(B:B,'[7]ETN Mgmt tool'!$C$1:$J$65536,8,FALSE)</f>
        <v>4253.0222535210924</v>
      </c>
      <c r="AC236" s="102">
        <f>VLOOKUP(B:B,'[7]ETN Mgmt tool'!$C$1:$G$65536,5,FALSE)</f>
        <v>84541.022253521092</v>
      </c>
      <c r="AD236" s="87" t="s">
        <v>642</v>
      </c>
      <c r="AE236" s="93">
        <f>VLOOKUP(B236,'[8]COWD Accruals'!$A$10:$F$724,6,FALSE)</f>
        <v>89541.022253521092</v>
      </c>
    </row>
    <row r="237" spans="1:31" ht="15" hidden="1" outlineLevel="1">
      <c r="A237" s="17">
        <v>1</v>
      </c>
      <c r="B237" s="48" t="s">
        <v>486</v>
      </c>
      <c r="C237" s="48" t="s">
        <v>487</v>
      </c>
      <c r="D237" s="124" t="s">
        <v>665</v>
      </c>
      <c r="E237" s="67">
        <v>87558</v>
      </c>
      <c r="F237" s="37">
        <v>11108.666666666668</v>
      </c>
      <c r="G237" s="49">
        <v>98666.666666666672</v>
      </c>
      <c r="H237" s="64">
        <v>98666.666666666672</v>
      </c>
      <c r="I237" s="68">
        <v>0</v>
      </c>
      <c r="J237" s="63"/>
      <c r="K237" s="68"/>
      <c r="L237" s="63"/>
      <c r="M237" s="63"/>
      <c r="N237" s="63"/>
      <c r="O237" s="63"/>
      <c r="P237" s="89" t="s">
        <v>2</v>
      </c>
      <c r="Q237" s="93">
        <f>VLOOKUP(B237,'[6]COWD Accruals'!$A$10:$F$724,6,FALSE)</f>
        <v>94000</v>
      </c>
      <c r="R237" s="93">
        <f t="shared" si="12"/>
        <v>4666.6666666666715</v>
      </c>
      <c r="S237" s="64">
        <v>98666.666666666672</v>
      </c>
      <c r="T237" s="68">
        <v>0</v>
      </c>
      <c r="U237" s="63"/>
      <c r="V237" s="68"/>
      <c r="W237" s="63"/>
      <c r="X237" s="63"/>
      <c r="Y237" s="63"/>
      <c r="Z237" s="63"/>
      <c r="AA237" s="100">
        <f>VLOOKUP(B:B,'[7]ETN Mgmt tool'!$C$1:$I$65536,7,FALSE)</f>
        <v>196307</v>
      </c>
      <c r="AB237" s="101">
        <f>VLOOKUP(B:B,'[7]ETN Mgmt tool'!$C$1:$J$65536,8,FALSE)</f>
        <v>-154185</v>
      </c>
      <c r="AC237" s="102">
        <f>VLOOKUP(B:B,'[7]ETN Mgmt tool'!$C$1:$G$65536,5,FALSE)</f>
        <v>42122</v>
      </c>
      <c r="AD237" s="87" t="s">
        <v>642</v>
      </c>
      <c r="AE237" s="93">
        <f>VLOOKUP(B237,'[8]COWD Accruals'!$A$10:$F$724,6,FALSE)</f>
        <v>42122</v>
      </c>
    </row>
    <row r="238" spans="1:31" ht="15" hidden="1" outlineLevel="1">
      <c r="A238" s="17">
        <v>1</v>
      </c>
      <c r="B238" s="48" t="s">
        <v>488</v>
      </c>
      <c r="C238" s="48" t="s">
        <v>489</v>
      </c>
      <c r="D238" s="124" t="s">
        <v>665</v>
      </c>
      <c r="E238" s="67">
        <v>1548494</v>
      </c>
      <c r="F238" s="37">
        <v>-25412.009999999776</v>
      </c>
      <c r="G238" s="49">
        <v>1523081.9900000002</v>
      </c>
      <c r="H238" s="64">
        <v>1523081.9900000002</v>
      </c>
      <c r="I238" s="68">
        <v>0</v>
      </c>
      <c r="J238" s="63"/>
      <c r="K238" s="68"/>
      <c r="L238" s="63"/>
      <c r="M238" s="63"/>
      <c r="N238" s="63"/>
      <c r="O238" s="63"/>
      <c r="P238" s="89" t="s">
        <v>2</v>
      </c>
      <c r="Q238" s="93">
        <f>VLOOKUP(B238,'[6]COWD Accruals'!$A$10:$F$724,6,FALSE)</f>
        <v>1523081.9900000002</v>
      </c>
      <c r="R238" s="93">
        <f t="shared" si="12"/>
        <v>0</v>
      </c>
      <c r="S238" s="64">
        <v>1523081.9900000002</v>
      </c>
      <c r="T238" s="68">
        <v>0</v>
      </c>
      <c r="U238" s="63"/>
      <c r="V238" s="68"/>
      <c r="W238" s="63"/>
      <c r="X238" s="63"/>
      <c r="Y238" s="63"/>
      <c r="Z238" s="63"/>
      <c r="AA238" s="100">
        <f>VLOOKUP(B:B,'[7]ETN Mgmt tool'!$C$1:$I$65536,7,FALSE)</f>
        <v>1485212</v>
      </c>
      <c r="AB238" s="101">
        <f>VLOOKUP(B:B,'[7]ETN Mgmt tool'!$C$1:$J$65536,8,FALSE)</f>
        <v>37869.990000000224</v>
      </c>
      <c r="AC238" s="102">
        <f>VLOOKUP(B:B,'[7]ETN Mgmt tool'!$C$1:$G$65536,5,FALSE)</f>
        <v>1523081.9900000002</v>
      </c>
      <c r="AD238" s="87" t="s">
        <v>642</v>
      </c>
      <c r="AE238" s="93">
        <f>VLOOKUP(B238,'[8]COWD Accruals'!$A$10:$F$724,6,FALSE)</f>
        <v>1523081.9900000002</v>
      </c>
    </row>
    <row r="239" spans="1:31" ht="15" hidden="1" outlineLevel="1">
      <c r="A239" s="17">
        <v>1</v>
      </c>
      <c r="B239" s="48" t="s">
        <v>490</v>
      </c>
      <c r="C239" s="48" t="s">
        <v>491</v>
      </c>
      <c r="D239" s="124" t="s">
        <v>665</v>
      </c>
      <c r="E239" s="67">
        <v>410792.19000000006</v>
      </c>
      <c r="F239" s="37">
        <v>3851.2700000000768</v>
      </c>
      <c r="G239" s="49">
        <v>414643.46000000014</v>
      </c>
      <c r="H239" s="64">
        <v>414643.46000000014</v>
      </c>
      <c r="I239" s="68">
        <v>0</v>
      </c>
      <c r="J239" s="63"/>
      <c r="K239" s="68"/>
      <c r="L239" s="63"/>
      <c r="M239" s="63"/>
      <c r="N239" s="63"/>
      <c r="O239" s="63"/>
      <c r="P239" s="89" t="s">
        <v>2</v>
      </c>
      <c r="Q239" s="93">
        <f>VLOOKUP(B239,'[6]COWD Accruals'!$A$10:$F$724,6,FALSE)</f>
        <v>414643.46000000014</v>
      </c>
      <c r="R239" s="93">
        <f t="shared" si="12"/>
        <v>0</v>
      </c>
      <c r="S239" s="64">
        <v>414643.46000000014</v>
      </c>
      <c r="T239" s="68">
        <v>0</v>
      </c>
      <c r="U239" s="63"/>
      <c r="V239" s="68"/>
      <c r="W239" s="63"/>
      <c r="X239" s="63"/>
      <c r="Y239" s="63"/>
      <c r="Z239" s="63"/>
      <c r="AA239" s="100">
        <f>VLOOKUP(B:B,'[7]ETN Mgmt tool'!$C$1:$I$65536,7,FALSE)</f>
        <v>410792.19000000006</v>
      </c>
      <c r="AB239" s="101">
        <f>VLOOKUP(B:B,'[7]ETN Mgmt tool'!$C$1:$J$65536,8,FALSE)</f>
        <v>3851.2700000000768</v>
      </c>
      <c r="AC239" s="102">
        <f>VLOOKUP(B:B,'[7]ETN Mgmt tool'!$C$1:$G$65536,5,FALSE)</f>
        <v>414643.46000000014</v>
      </c>
      <c r="AD239" s="87" t="s">
        <v>642</v>
      </c>
      <c r="AE239" s="93">
        <f>VLOOKUP(B239,'[8]COWD Accruals'!$A$10:$F$724,6,FALSE)</f>
        <v>414643.46000000014</v>
      </c>
    </row>
    <row r="240" spans="1:31" ht="15" hidden="1" outlineLevel="1">
      <c r="A240" s="17">
        <v>1</v>
      </c>
      <c r="B240" s="48" t="s">
        <v>492</v>
      </c>
      <c r="C240" s="48" t="s">
        <v>493</v>
      </c>
      <c r="D240" s="124" t="s">
        <v>665</v>
      </c>
      <c r="E240" s="67">
        <v>200218</v>
      </c>
      <c r="F240" s="37">
        <v>2228.7600000000093</v>
      </c>
      <c r="G240" s="49">
        <v>202446.76</v>
      </c>
      <c r="H240" s="64">
        <v>202446.76</v>
      </c>
      <c r="I240" s="68">
        <v>0</v>
      </c>
      <c r="J240" s="63"/>
      <c r="K240" s="68"/>
      <c r="L240" s="63"/>
      <c r="M240" s="63"/>
      <c r="N240" s="63"/>
      <c r="O240" s="63"/>
      <c r="P240" s="89" t="s">
        <v>2</v>
      </c>
      <c r="Q240" s="93">
        <f>VLOOKUP(B240,'[6]COWD Accruals'!$A$10:$F$724,6,FALSE)</f>
        <v>202446.76</v>
      </c>
      <c r="R240" s="93">
        <f t="shared" si="12"/>
        <v>0</v>
      </c>
      <c r="S240" s="64">
        <v>202446.76</v>
      </c>
      <c r="T240" s="68">
        <v>0</v>
      </c>
      <c r="U240" s="63"/>
      <c r="V240" s="68"/>
      <c r="W240" s="63"/>
      <c r="X240" s="63"/>
      <c r="Y240" s="63"/>
      <c r="Z240" s="63"/>
      <c r="AA240" s="100">
        <f>VLOOKUP(B:B,'[7]ETN Mgmt tool'!$C$1:$I$65536,7,FALSE)</f>
        <v>198867.83</v>
      </c>
      <c r="AB240" s="101">
        <f>VLOOKUP(B:B,'[7]ETN Mgmt tool'!$C$1:$J$65536,8,FALSE)</f>
        <v>3578.9300000000221</v>
      </c>
      <c r="AC240" s="102">
        <f>VLOOKUP(B:B,'[7]ETN Mgmt tool'!$C$1:$G$65536,5,FALSE)</f>
        <v>202446.76</v>
      </c>
      <c r="AD240" s="87" t="s">
        <v>642</v>
      </c>
      <c r="AE240" s="93">
        <f>VLOOKUP(B240,'[8]COWD Accruals'!$A$10:$F$724,6,FALSE)</f>
        <v>202446.76</v>
      </c>
    </row>
    <row r="241" spans="1:31" ht="15" hidden="1" outlineLevel="1">
      <c r="A241" s="17">
        <v>1</v>
      </c>
      <c r="B241" s="48" t="s">
        <v>494</v>
      </c>
      <c r="C241" s="48" t="s">
        <v>495</v>
      </c>
      <c r="D241" s="124" t="s">
        <v>665</v>
      </c>
      <c r="E241" s="67">
        <v>40246</v>
      </c>
      <c r="F241" s="37">
        <v>85413.900000000023</v>
      </c>
      <c r="G241" s="49">
        <v>125659.90000000002</v>
      </c>
      <c r="H241" s="64">
        <v>125659.90000000002</v>
      </c>
      <c r="I241" s="68">
        <v>0</v>
      </c>
      <c r="J241" s="63"/>
      <c r="K241" s="68"/>
      <c r="L241" s="63"/>
      <c r="M241" s="63"/>
      <c r="N241" s="63"/>
      <c r="O241" s="63"/>
      <c r="P241" s="89" t="s">
        <v>2</v>
      </c>
      <c r="Q241" s="93">
        <f>VLOOKUP(B241,'[6]COWD Accruals'!$A$10:$F$724,6,FALSE)</f>
        <v>125659.90000000002</v>
      </c>
      <c r="R241" s="93">
        <f t="shared" si="12"/>
        <v>0</v>
      </c>
      <c r="S241" s="64">
        <v>125659.90000000002</v>
      </c>
      <c r="T241" s="68">
        <v>0</v>
      </c>
      <c r="U241" s="63"/>
      <c r="V241" s="68"/>
      <c r="W241" s="63"/>
      <c r="X241" s="63"/>
      <c r="Y241" s="63"/>
      <c r="Z241" s="63"/>
      <c r="AA241" s="100">
        <f>VLOOKUP(B:B,'[7]ETN Mgmt tool'!$C$1:$I$65536,7,FALSE)</f>
        <v>16736</v>
      </c>
      <c r="AB241" s="101">
        <f>VLOOKUP(B:B,'[7]ETN Mgmt tool'!$C$1:$J$65536,8,FALSE)</f>
        <v>58524.900000000023</v>
      </c>
      <c r="AC241" s="102">
        <f>VLOOKUP(B:B,'[7]ETN Mgmt tool'!$C$1:$G$65536,5,FALSE)</f>
        <v>75260.900000000023</v>
      </c>
      <c r="AD241" s="87" t="s">
        <v>642</v>
      </c>
      <c r="AE241" s="93">
        <f>VLOOKUP(B241,'[8]COWD Accruals'!$A$10:$F$724,6,FALSE)</f>
        <v>75260.900000000023</v>
      </c>
    </row>
    <row r="242" spans="1:31" ht="15" hidden="1" outlineLevel="1">
      <c r="A242" s="17">
        <v>4</v>
      </c>
      <c r="B242" s="48" t="s">
        <v>496</v>
      </c>
      <c r="C242" s="48" t="s">
        <v>497</v>
      </c>
      <c r="D242" s="124" t="s">
        <v>8</v>
      </c>
      <c r="E242" s="67">
        <v>428653</v>
      </c>
      <c r="F242" s="37">
        <v>10991.439999999944</v>
      </c>
      <c r="G242" s="49">
        <v>439644.43999999994</v>
      </c>
      <c r="H242" s="64">
        <v>439644.43999999994</v>
      </c>
      <c r="I242" s="68">
        <v>0</v>
      </c>
      <c r="J242" s="63"/>
      <c r="K242" s="68"/>
      <c r="L242" s="63"/>
      <c r="M242" s="63"/>
      <c r="N242" s="63"/>
      <c r="O242" s="63"/>
      <c r="P242" s="89" t="s">
        <v>2</v>
      </c>
      <c r="Q242" s="93">
        <f>VLOOKUP(B242,'[6]COWD Accruals'!$A$10:$F$724,6,FALSE)</f>
        <v>439644.43999999994</v>
      </c>
      <c r="R242" s="93">
        <f t="shared" si="12"/>
        <v>0</v>
      </c>
      <c r="S242" s="64">
        <v>439644.43999999994</v>
      </c>
      <c r="T242" s="68">
        <v>0</v>
      </c>
      <c r="U242" s="63"/>
      <c r="V242" s="68"/>
      <c r="W242" s="63"/>
      <c r="X242" s="63"/>
      <c r="Y242" s="63"/>
      <c r="Z242" s="63"/>
      <c r="AA242" s="100">
        <f>VLOOKUP(B:B,'[7]ETN Mgmt tool'!$C$1:$I$65536,7,FALSE)</f>
        <v>428653</v>
      </c>
      <c r="AB242" s="101">
        <f>VLOOKUP(B:B,'[7]ETN Mgmt tool'!$C$1:$J$65536,8,FALSE)</f>
        <v>10990.439999999944</v>
      </c>
      <c r="AC242" s="102">
        <f>VLOOKUP(B:B,'[7]ETN Mgmt tool'!$C$1:$G$65536,5,FALSE)</f>
        <v>439643.43999999994</v>
      </c>
      <c r="AD242" s="87" t="s">
        <v>642</v>
      </c>
      <c r="AE242" s="93">
        <f>VLOOKUP(B242,'[8]COWD Accruals'!$A$10:$F$724,6,FALSE)</f>
        <v>439643.43999999994</v>
      </c>
    </row>
    <row r="243" spans="1:31" ht="15" hidden="1" outlineLevel="1">
      <c r="A243" s="17">
        <v>4</v>
      </c>
      <c r="B243" s="48" t="s">
        <v>498</v>
      </c>
      <c r="C243" s="48" t="s">
        <v>499</v>
      </c>
      <c r="D243" s="124" t="s">
        <v>8</v>
      </c>
      <c r="E243" s="67">
        <v>201977</v>
      </c>
      <c r="F243" s="37">
        <v>3023.070000000007</v>
      </c>
      <c r="G243" s="49">
        <v>205000.07</v>
      </c>
      <c r="H243" s="64">
        <v>205000.07</v>
      </c>
      <c r="I243" s="68">
        <v>0</v>
      </c>
      <c r="J243" s="63"/>
      <c r="K243" s="68"/>
      <c r="L243" s="63"/>
      <c r="M243" s="63"/>
      <c r="N243" s="63"/>
      <c r="O243" s="63"/>
      <c r="P243" s="89" t="s">
        <v>2</v>
      </c>
      <c r="Q243" s="93">
        <f>VLOOKUP(B243,'[6]COWD Accruals'!$A$10:$F$724,6,FALSE)</f>
        <v>205000.07</v>
      </c>
      <c r="R243" s="93">
        <f t="shared" si="12"/>
        <v>0</v>
      </c>
      <c r="S243" s="64">
        <v>205000.07</v>
      </c>
      <c r="T243" s="68">
        <v>0</v>
      </c>
      <c r="U243" s="63"/>
      <c r="V243" s="68"/>
      <c r="W243" s="63"/>
      <c r="X243" s="63"/>
      <c r="Y243" s="63"/>
      <c r="Z243" s="63"/>
      <c r="AA243" s="100">
        <f>VLOOKUP(B:B,'[7]ETN Mgmt tool'!$C$1:$I$65536,7,FALSE)</f>
        <v>201977</v>
      </c>
      <c r="AB243" s="101">
        <f>VLOOKUP(B:B,'[7]ETN Mgmt tool'!$C$1:$J$65536,8,FALSE)</f>
        <v>10525.070000000007</v>
      </c>
      <c r="AC243" s="102">
        <f>VLOOKUP(B:B,'[7]ETN Mgmt tool'!$C$1:$G$65536,5,FALSE)</f>
        <v>212502.07</v>
      </c>
      <c r="AD243" s="87" t="s">
        <v>642</v>
      </c>
      <c r="AE243" s="93">
        <f>VLOOKUP(B243,'[8]COWD Accruals'!$A$10:$F$724,6,FALSE)</f>
        <v>212502.07</v>
      </c>
    </row>
    <row r="244" spans="1:31" ht="15" hidden="1" outlineLevel="1">
      <c r="A244" s="17">
        <v>4</v>
      </c>
      <c r="B244" s="48" t="s">
        <v>500</v>
      </c>
      <c r="C244" s="48" t="s">
        <v>501</v>
      </c>
      <c r="D244" s="124" t="s">
        <v>8</v>
      </c>
      <c r="E244" s="67">
        <v>186486</v>
      </c>
      <c r="F244" s="37">
        <v>-0.29000000000814907</v>
      </c>
      <c r="G244" s="49">
        <v>186485.71</v>
      </c>
      <c r="H244" s="64">
        <v>186485.71</v>
      </c>
      <c r="I244" s="68">
        <v>0</v>
      </c>
      <c r="J244" s="63"/>
      <c r="K244" s="68"/>
      <c r="L244" s="63"/>
      <c r="M244" s="63"/>
      <c r="N244" s="63"/>
      <c r="O244" s="63"/>
      <c r="P244" s="89" t="s">
        <v>2</v>
      </c>
      <c r="Q244" s="93">
        <f>VLOOKUP(B244,'[6]COWD Accruals'!$A$10:$F$724,6,FALSE)</f>
        <v>186485.71</v>
      </c>
      <c r="R244" s="93">
        <f t="shared" si="12"/>
        <v>0</v>
      </c>
      <c r="S244" s="64">
        <v>186485.71</v>
      </c>
      <c r="T244" s="68">
        <v>0</v>
      </c>
      <c r="U244" s="63"/>
      <c r="V244" s="68"/>
      <c r="W244" s="63"/>
      <c r="X244" s="63"/>
      <c r="Y244" s="63"/>
      <c r="Z244" s="63"/>
      <c r="AA244" s="100">
        <f>VLOOKUP(B:B,'[7]ETN Mgmt tool'!$C$1:$I$65536,7,FALSE)</f>
        <v>186486</v>
      </c>
      <c r="AB244" s="101">
        <f>VLOOKUP(B:B,'[7]ETN Mgmt tool'!$C$1:$J$65536,8,FALSE)</f>
        <v>-0.29000000000814907</v>
      </c>
      <c r="AC244" s="102">
        <f>VLOOKUP(B:B,'[7]ETN Mgmt tool'!$C$1:$G$65536,5,FALSE)</f>
        <v>186485.71</v>
      </c>
      <c r="AD244" s="87" t="s">
        <v>642</v>
      </c>
      <c r="AE244" s="93">
        <f>VLOOKUP(B244,'[8]COWD Accruals'!$A$10:$F$724,6,FALSE)</f>
        <v>186485.71</v>
      </c>
    </row>
    <row r="245" spans="1:31" ht="15" hidden="1" outlineLevel="1">
      <c r="A245" s="17">
        <v>1</v>
      </c>
      <c r="B245" s="48" t="s">
        <v>502</v>
      </c>
      <c r="C245" s="48" t="s">
        <v>503</v>
      </c>
      <c r="D245" s="124" t="s">
        <v>665</v>
      </c>
      <c r="E245" s="67">
        <v>1431497</v>
      </c>
      <c r="F245" s="37">
        <v>-45064</v>
      </c>
      <c r="G245" s="49">
        <v>1386433</v>
      </c>
      <c r="H245" s="64">
        <v>1386433</v>
      </c>
      <c r="I245" s="68">
        <v>0</v>
      </c>
      <c r="J245" s="63"/>
      <c r="K245" s="68"/>
      <c r="L245" s="63"/>
      <c r="M245" s="63"/>
      <c r="N245" s="63"/>
      <c r="O245" s="63"/>
      <c r="P245" s="89" t="s">
        <v>2</v>
      </c>
      <c r="Q245" s="93">
        <f>VLOOKUP(B245,'[6]COWD Accruals'!$A$10:$F$724,6,FALSE)</f>
        <v>1386433</v>
      </c>
      <c r="R245" s="93">
        <f t="shared" si="12"/>
        <v>0</v>
      </c>
      <c r="S245" s="64">
        <v>1386433</v>
      </c>
      <c r="T245" s="68">
        <v>0</v>
      </c>
      <c r="U245" s="63"/>
      <c r="V245" s="68"/>
      <c r="W245" s="63"/>
      <c r="X245" s="63"/>
      <c r="Y245" s="63"/>
      <c r="Z245" s="63"/>
      <c r="AA245" s="100">
        <f>VLOOKUP(B:B,'[7]ETN Mgmt tool'!$C$1:$I$65536,7,FALSE)</f>
        <v>1256337.1800000002</v>
      </c>
      <c r="AB245" s="101">
        <f>VLOOKUP(B:B,'[7]ETN Mgmt tool'!$C$1:$J$65536,8,FALSE)</f>
        <v>183794.81999999983</v>
      </c>
      <c r="AC245" s="102">
        <f>VLOOKUP(B:B,'[7]ETN Mgmt tool'!$C$1:$G$65536,5,FALSE)</f>
        <v>1440132</v>
      </c>
      <c r="AD245" s="87" t="s">
        <v>642</v>
      </c>
      <c r="AE245" s="93">
        <f>VLOOKUP(B245,'[8]COWD Accruals'!$A$10:$F$724,6,FALSE)</f>
        <v>1440132</v>
      </c>
    </row>
    <row r="246" spans="1:31" s="60" customFormat="1" hidden="1">
      <c r="B246" s="46" t="s">
        <v>504</v>
      </c>
      <c r="C246" s="46" t="s">
        <v>505</v>
      </c>
      <c r="D246" s="61"/>
      <c r="E246" s="77">
        <v>6370874.1899999995</v>
      </c>
      <c r="F246" s="47">
        <v>36232.883589743869</v>
      </c>
      <c r="G246" s="47">
        <v>6407107.073589744</v>
      </c>
      <c r="H246" s="74">
        <v>6407107.073589744</v>
      </c>
      <c r="I246" s="75">
        <v>0</v>
      </c>
      <c r="J246" s="74"/>
      <c r="K246" s="75"/>
      <c r="L246" s="74"/>
      <c r="M246" s="74"/>
      <c r="N246" s="74"/>
      <c r="O246" s="74"/>
      <c r="P246" s="74"/>
      <c r="Q246" s="97">
        <f>SUM(Q232:Q245)</f>
        <v>6391348.0992307691</v>
      </c>
      <c r="R246" s="97">
        <f>SUM(R232:R245)</f>
        <v>15758.974358974359</v>
      </c>
      <c r="S246" s="74">
        <v>6407107.073589744</v>
      </c>
      <c r="T246" s="75">
        <v>0</v>
      </c>
      <c r="U246" s="74"/>
      <c r="V246" s="75"/>
      <c r="W246" s="74"/>
      <c r="X246" s="74"/>
      <c r="Y246" s="74"/>
      <c r="Z246" s="74"/>
      <c r="AA246" s="97">
        <f>SUM(AA232:AA245)</f>
        <v>6131275.1999999993</v>
      </c>
      <c r="AB246" s="98">
        <f>SUM(AB232:AB245)</f>
        <v>407331.0322535212</v>
      </c>
      <c r="AC246" s="99">
        <f>SUM(AC232:AC245)</f>
        <v>6538606.2322535207</v>
      </c>
      <c r="AD246" s="71"/>
      <c r="AE246" s="97">
        <f>SUM(AE232:AE245)</f>
        <v>6555120.2322535207</v>
      </c>
    </row>
    <row r="247" spans="1:31" ht="15" hidden="1" outlineLevel="1">
      <c r="A247" s="17">
        <v>1</v>
      </c>
      <c r="B247" s="48" t="s">
        <v>506</v>
      </c>
      <c r="C247" s="48" t="s">
        <v>507</v>
      </c>
      <c r="D247" s="124" t="s">
        <v>665</v>
      </c>
      <c r="E247" s="67">
        <v>435929</v>
      </c>
      <c r="F247" s="37">
        <v>0</v>
      </c>
      <c r="G247" s="49">
        <v>435929</v>
      </c>
      <c r="H247" s="64">
        <v>435929</v>
      </c>
      <c r="I247" s="68">
        <v>0</v>
      </c>
      <c r="J247" s="63"/>
      <c r="K247" s="68"/>
      <c r="L247" s="63"/>
      <c r="M247" s="63"/>
      <c r="N247" s="63"/>
      <c r="O247" s="63"/>
      <c r="P247" s="89" t="s">
        <v>2</v>
      </c>
      <c r="Q247" s="93">
        <f>VLOOKUP(B247,'[6]COWD Accruals'!$A$10:$F$724,6,FALSE)</f>
        <v>435929</v>
      </c>
      <c r="R247" s="93">
        <f t="shared" ref="R247:R264" si="13">G247-Q247</f>
        <v>0</v>
      </c>
      <c r="S247" s="64">
        <v>435929</v>
      </c>
      <c r="T247" s="68">
        <v>0</v>
      </c>
      <c r="U247" s="63"/>
      <c r="V247" s="68"/>
      <c r="W247" s="63"/>
      <c r="X247" s="63"/>
      <c r="Y247" s="63"/>
      <c r="Z247" s="63"/>
      <c r="AA247" s="100">
        <f>VLOOKUP(B:B,'[7]ETN Mgmt tool'!$C$1:$I$65536,7,FALSE)</f>
        <v>435899</v>
      </c>
      <c r="AB247" s="101">
        <f>VLOOKUP(B:B,'[7]ETN Mgmt tool'!$C$1:$J$65536,8,FALSE)</f>
        <v>4554</v>
      </c>
      <c r="AC247" s="102">
        <f>VLOOKUP(B:B,'[7]ETN Mgmt tool'!$C$1:$G$65536,5,FALSE)</f>
        <v>440453</v>
      </c>
      <c r="AD247" s="87" t="s">
        <v>642</v>
      </c>
      <c r="AE247" s="93">
        <f>VLOOKUP(B247,'[8]COWD Accruals'!$A$10:$F$724,6,FALSE)</f>
        <v>440453</v>
      </c>
    </row>
    <row r="248" spans="1:31" ht="15" hidden="1" outlineLevel="1">
      <c r="A248" s="17">
        <v>1</v>
      </c>
      <c r="B248" s="48" t="s">
        <v>508</v>
      </c>
      <c r="C248" s="48" t="s">
        <v>509</v>
      </c>
      <c r="D248" s="124" t="s">
        <v>665</v>
      </c>
      <c r="E248" s="67">
        <v>102629.98999999999</v>
      </c>
      <c r="F248" s="37">
        <v>0</v>
      </c>
      <c r="G248" s="49">
        <v>102629.98999999999</v>
      </c>
      <c r="H248" s="64">
        <v>102629.98999999999</v>
      </c>
      <c r="I248" s="68">
        <v>0</v>
      </c>
      <c r="J248" s="63"/>
      <c r="K248" s="68"/>
      <c r="L248" s="63"/>
      <c r="M248" s="63"/>
      <c r="N248" s="63"/>
      <c r="O248" s="63"/>
      <c r="P248" s="89" t="s">
        <v>2</v>
      </c>
      <c r="Q248" s="93">
        <f>VLOOKUP(B248,'[6]COWD Accruals'!$A$10:$F$724,6,FALSE)</f>
        <v>102629.98999999999</v>
      </c>
      <c r="R248" s="93">
        <f t="shared" si="13"/>
        <v>0</v>
      </c>
      <c r="S248" s="64">
        <v>102629.98999999999</v>
      </c>
      <c r="T248" s="68">
        <v>0</v>
      </c>
      <c r="U248" s="63"/>
      <c r="V248" s="68"/>
      <c r="W248" s="63"/>
      <c r="X248" s="63"/>
      <c r="Y248" s="63"/>
      <c r="Z248" s="63"/>
      <c r="AA248" s="100">
        <f>VLOOKUP(B:B,'[7]ETN Mgmt tool'!$C$1:$I$65536,7,FALSE)</f>
        <v>101205</v>
      </c>
      <c r="AB248" s="101">
        <f>VLOOKUP(B:B,'[7]ETN Mgmt tool'!$C$1:$J$65536,8,FALSE)</f>
        <v>45018</v>
      </c>
      <c r="AC248" s="102">
        <f>VLOOKUP(B:B,'[7]ETN Mgmt tool'!$C$1:$G$65536,5,FALSE)</f>
        <v>146223</v>
      </c>
      <c r="AD248" s="87" t="s">
        <v>642</v>
      </c>
      <c r="AE248" s="93">
        <f>VLOOKUP(B248,'[8]COWD Accruals'!$A$10:$F$724,6,FALSE)</f>
        <v>146223</v>
      </c>
    </row>
    <row r="249" spans="1:31" ht="15" hidden="1" outlineLevel="1">
      <c r="A249" s="17">
        <v>4</v>
      </c>
      <c r="B249" s="48" t="s">
        <v>510</v>
      </c>
      <c r="C249" s="48" t="s">
        <v>511</v>
      </c>
      <c r="D249" s="124" t="s">
        <v>8</v>
      </c>
      <c r="E249" s="67">
        <v>274133</v>
      </c>
      <c r="F249" s="37">
        <v>5540</v>
      </c>
      <c r="G249" s="49">
        <v>279673</v>
      </c>
      <c r="H249" s="64">
        <v>279673</v>
      </c>
      <c r="I249" s="68">
        <v>0</v>
      </c>
      <c r="J249" s="63"/>
      <c r="K249" s="68"/>
      <c r="L249" s="63"/>
      <c r="M249" s="63"/>
      <c r="N249" s="63"/>
      <c r="O249" s="63"/>
      <c r="P249" s="89" t="s">
        <v>2</v>
      </c>
      <c r="Q249" s="93">
        <f>VLOOKUP(B249,'[6]COWD Accruals'!$A$10:$F$724,6,FALSE)</f>
        <v>279673</v>
      </c>
      <c r="R249" s="93">
        <f t="shared" si="13"/>
        <v>0</v>
      </c>
      <c r="S249" s="64">
        <v>279673</v>
      </c>
      <c r="T249" s="68">
        <v>0</v>
      </c>
      <c r="U249" s="63"/>
      <c r="V249" s="68"/>
      <c r="W249" s="63"/>
      <c r="X249" s="63"/>
      <c r="Y249" s="63"/>
      <c r="Z249" s="63"/>
      <c r="AA249" s="100">
        <f>VLOOKUP(B:B,'[7]ETN Mgmt tool'!$C$1:$I$65536,7,FALSE)</f>
        <v>215407.31</v>
      </c>
      <c r="AB249" s="101">
        <f>VLOOKUP(B:B,'[7]ETN Mgmt tool'!$C$1:$J$65536,8,FALSE)</f>
        <v>-115274.31</v>
      </c>
      <c r="AC249" s="102">
        <f>VLOOKUP(B:B,'[7]ETN Mgmt tool'!$C$1:$G$65536,5,FALSE)</f>
        <v>100133</v>
      </c>
      <c r="AD249" s="87" t="s">
        <v>642</v>
      </c>
      <c r="AE249" s="93">
        <f>VLOOKUP(B249,'[8]COWD Accruals'!$A$10:$F$724,6,FALSE)</f>
        <v>100133</v>
      </c>
    </row>
    <row r="250" spans="1:31" ht="15" hidden="1" outlineLevel="1">
      <c r="A250" s="17">
        <v>4</v>
      </c>
      <c r="B250" s="48" t="s">
        <v>512</v>
      </c>
      <c r="C250" s="48" t="s">
        <v>513</v>
      </c>
      <c r="D250" s="124" t="s">
        <v>8</v>
      </c>
      <c r="E250" s="67">
        <v>43565</v>
      </c>
      <c r="F250" s="37">
        <v>-43565</v>
      </c>
      <c r="G250" s="49">
        <v>0</v>
      </c>
      <c r="H250" s="64">
        <v>0</v>
      </c>
      <c r="I250" s="68">
        <v>0</v>
      </c>
      <c r="J250" s="63"/>
      <c r="K250" s="68"/>
      <c r="L250" s="63"/>
      <c r="M250" s="63"/>
      <c r="N250" s="63"/>
      <c r="O250" s="63"/>
      <c r="P250" s="89" t="s">
        <v>2</v>
      </c>
      <c r="Q250" s="93">
        <f>VLOOKUP(B250,'[6]COWD Accruals'!$A$10:$F$724,6,FALSE)</f>
        <v>0</v>
      </c>
      <c r="R250" s="93">
        <f t="shared" si="13"/>
        <v>0</v>
      </c>
      <c r="S250" s="64">
        <v>0</v>
      </c>
      <c r="T250" s="68">
        <v>0</v>
      </c>
      <c r="U250" s="63"/>
      <c r="V250" s="68"/>
      <c r="W250" s="63"/>
      <c r="X250" s="63"/>
      <c r="Y250" s="63"/>
      <c r="Z250" s="63"/>
      <c r="AA250" s="100">
        <f>VLOOKUP(B:B,'[7]ETN Mgmt tool'!$C$1:$I$65536,7,FALSE)</f>
        <v>43565.11</v>
      </c>
      <c r="AB250" s="101">
        <f>VLOOKUP(B:B,'[7]ETN Mgmt tool'!$C$1:$J$65536,8,FALSE)</f>
        <v>-43565.11</v>
      </c>
      <c r="AC250" s="102">
        <f>VLOOKUP(B:B,'[7]ETN Mgmt tool'!$C$1:$G$65536,5,FALSE)</f>
        <v>0</v>
      </c>
      <c r="AD250" s="87" t="s">
        <v>642</v>
      </c>
      <c r="AE250" s="93">
        <f>VLOOKUP(B250,'[8]COWD Accruals'!$A$10:$F$724,6,FALSE)</f>
        <v>0</v>
      </c>
    </row>
    <row r="251" spans="1:31" ht="15" hidden="1" outlineLevel="1">
      <c r="A251" s="17">
        <v>1</v>
      </c>
      <c r="B251" s="48" t="s">
        <v>514</v>
      </c>
      <c r="C251" s="48" t="s">
        <v>515</v>
      </c>
      <c r="D251" s="124" t="s">
        <v>665</v>
      </c>
      <c r="E251" s="67">
        <v>125293.79</v>
      </c>
      <c r="F251" s="37">
        <v>13254.933333333332</v>
      </c>
      <c r="G251" s="49">
        <v>138548.72333333333</v>
      </c>
      <c r="H251" s="64">
        <v>138548.72333333333</v>
      </c>
      <c r="I251" s="68">
        <v>0</v>
      </c>
      <c r="J251" s="63"/>
      <c r="K251" s="68"/>
      <c r="L251" s="63"/>
      <c r="M251" s="63"/>
      <c r="N251" s="63"/>
      <c r="O251" s="63"/>
      <c r="P251" s="89" t="s">
        <v>2</v>
      </c>
      <c r="Q251" s="93">
        <f>VLOOKUP(B251,'[6]COWD Accruals'!$A$10:$F$724,6,FALSE)</f>
        <v>135234.99</v>
      </c>
      <c r="R251" s="93">
        <f t="shared" si="13"/>
        <v>3313.7333333333372</v>
      </c>
      <c r="S251" s="64">
        <v>138548.72333333333</v>
      </c>
      <c r="T251" s="68">
        <v>0</v>
      </c>
      <c r="U251" s="63"/>
      <c r="V251" s="68"/>
      <c r="W251" s="63"/>
      <c r="X251" s="63"/>
      <c r="Y251" s="63"/>
      <c r="Z251" s="63"/>
      <c r="AA251" s="100">
        <f>VLOOKUP(B:B,'[7]ETN Mgmt tool'!$C$1:$I$65536,7,FALSE)</f>
        <v>125293.79</v>
      </c>
      <c r="AB251" s="101">
        <f>VLOOKUP(B:B,'[7]ETN Mgmt tool'!$C$1:$J$65536,8,FALSE)</f>
        <v>0.21000000000640284</v>
      </c>
      <c r="AC251" s="102">
        <f>VLOOKUP(B:B,'[7]ETN Mgmt tool'!$C$1:$G$65536,5,FALSE)</f>
        <v>125294</v>
      </c>
      <c r="AD251" s="87" t="s">
        <v>642</v>
      </c>
      <c r="AE251" s="93">
        <f>VLOOKUP(B251,'[8]COWD Accruals'!$A$10:$F$724,6,FALSE)</f>
        <v>125294</v>
      </c>
    </row>
    <row r="252" spans="1:31" ht="15" hidden="1" outlineLevel="1">
      <c r="A252" s="17">
        <v>1</v>
      </c>
      <c r="B252" s="48" t="s">
        <v>516</v>
      </c>
      <c r="C252" s="48" t="s">
        <v>517</v>
      </c>
      <c r="D252" s="124" t="s">
        <v>665</v>
      </c>
      <c r="E252" s="67">
        <v>38351</v>
      </c>
      <c r="F252" s="37">
        <v>0</v>
      </c>
      <c r="G252" s="49">
        <v>38351</v>
      </c>
      <c r="H252" s="64">
        <v>38351</v>
      </c>
      <c r="I252" s="68">
        <v>0</v>
      </c>
      <c r="J252" s="63"/>
      <c r="K252" s="68"/>
      <c r="L252" s="63"/>
      <c r="M252" s="63"/>
      <c r="N252" s="63"/>
      <c r="O252" s="63"/>
      <c r="P252" s="89" t="s">
        <v>2</v>
      </c>
      <c r="Q252" s="93">
        <f>VLOOKUP(B252,'[6]COWD Accruals'!$A$10:$F$724,6,FALSE)</f>
        <v>38351</v>
      </c>
      <c r="R252" s="93">
        <f t="shared" si="13"/>
        <v>0</v>
      </c>
      <c r="S252" s="64">
        <v>38351</v>
      </c>
      <c r="T252" s="68">
        <v>0</v>
      </c>
      <c r="U252" s="63"/>
      <c r="V252" s="68"/>
      <c r="W252" s="63"/>
      <c r="X252" s="63"/>
      <c r="Y252" s="63"/>
      <c r="Z252" s="63"/>
      <c r="AA252" s="100">
        <f>VLOOKUP(B:B,'[7]ETN Mgmt tool'!$C$1:$I$65536,7,FALSE)</f>
        <v>38351</v>
      </c>
      <c r="AB252" s="101">
        <f>VLOOKUP(B:B,'[7]ETN Mgmt tool'!$C$1:$J$65536,8,FALSE)</f>
        <v>0.40333333332819166</v>
      </c>
      <c r="AC252" s="102">
        <f>VLOOKUP(B:B,'[7]ETN Mgmt tool'!$C$1:$G$65536,5,FALSE)</f>
        <v>38351.403333333328</v>
      </c>
      <c r="AD252" s="87" t="s">
        <v>642</v>
      </c>
      <c r="AE252" s="93">
        <f>VLOOKUP(B252,'[8]COWD Accruals'!$A$10:$F$724,6,FALSE)</f>
        <v>38351.403333333328</v>
      </c>
    </row>
    <row r="253" spans="1:31" ht="15" hidden="1" outlineLevel="1">
      <c r="A253" s="17">
        <v>4</v>
      </c>
      <c r="B253" s="48" t="s">
        <v>518</v>
      </c>
      <c r="C253" s="48" t="s">
        <v>519</v>
      </c>
      <c r="D253" s="124" t="s">
        <v>8</v>
      </c>
      <c r="E253" s="67">
        <v>544192</v>
      </c>
      <c r="F253" s="37">
        <v>112826</v>
      </c>
      <c r="G253" s="49">
        <v>657018</v>
      </c>
      <c r="H253" s="64">
        <v>657018</v>
      </c>
      <c r="I253" s="68">
        <v>0</v>
      </c>
      <c r="J253" s="63"/>
      <c r="K253" s="68"/>
      <c r="L253" s="63"/>
      <c r="M253" s="63"/>
      <c r="N253" s="63"/>
      <c r="O253" s="63"/>
      <c r="P253" s="89" t="s">
        <v>2</v>
      </c>
      <c r="Q253" s="93">
        <f>VLOOKUP(B253,'[6]COWD Accruals'!$A$10:$F$724,6,FALSE)</f>
        <v>322018</v>
      </c>
      <c r="R253" s="93">
        <f t="shared" si="13"/>
        <v>335000</v>
      </c>
      <c r="S253" s="64">
        <v>657018</v>
      </c>
      <c r="T253" s="68">
        <v>0</v>
      </c>
      <c r="U253" s="63"/>
      <c r="V253" s="68"/>
      <c r="W253" s="63"/>
      <c r="X253" s="63"/>
      <c r="Y253" s="63"/>
      <c r="Z253" s="63"/>
      <c r="AA253" s="100">
        <f>VLOOKUP(B:B,'[7]ETN Mgmt tool'!$C$1:$I$65536,7,FALSE)</f>
        <v>180750</v>
      </c>
      <c r="AB253" s="101">
        <f>VLOOKUP(B:B,'[7]ETN Mgmt tool'!$C$1:$J$65536,8,FALSE)</f>
        <v>199622</v>
      </c>
      <c r="AC253" s="102">
        <f>VLOOKUP(B:B,'[7]ETN Mgmt tool'!$C$1:$G$65536,5,FALSE)</f>
        <v>380372</v>
      </c>
      <c r="AD253" s="87" t="s">
        <v>642</v>
      </c>
      <c r="AE253" s="93">
        <f>VLOOKUP(B253,'[8]COWD Accruals'!$A$10:$F$724,6,FALSE)</f>
        <v>385372</v>
      </c>
    </row>
    <row r="254" spans="1:31" ht="15" hidden="1" outlineLevel="1">
      <c r="A254" s="17">
        <v>4</v>
      </c>
      <c r="B254" s="48" t="s">
        <v>520</v>
      </c>
      <c r="C254" s="48" t="s">
        <v>521</v>
      </c>
      <c r="D254" s="124" t="s">
        <v>8</v>
      </c>
      <c r="E254" s="67">
        <v>550302.71</v>
      </c>
      <c r="F254" s="37">
        <v>22276.290000000037</v>
      </c>
      <c r="G254" s="49">
        <v>572579</v>
      </c>
      <c r="H254" s="64">
        <v>572579</v>
      </c>
      <c r="I254" s="68">
        <v>0</v>
      </c>
      <c r="J254" s="63"/>
      <c r="K254" s="68"/>
      <c r="L254" s="63"/>
      <c r="M254" s="63"/>
      <c r="N254" s="63"/>
      <c r="O254" s="63"/>
      <c r="P254" s="89" t="s">
        <v>2</v>
      </c>
      <c r="Q254" s="93">
        <f>VLOOKUP(B254,'[6]COWD Accruals'!$A$10:$F$724,6,FALSE)</f>
        <v>572579</v>
      </c>
      <c r="R254" s="93">
        <f t="shared" si="13"/>
        <v>0</v>
      </c>
      <c r="S254" s="64">
        <v>572579</v>
      </c>
      <c r="T254" s="68">
        <v>0</v>
      </c>
      <c r="U254" s="63"/>
      <c r="V254" s="68"/>
      <c r="W254" s="63"/>
      <c r="X254" s="63"/>
      <c r="Y254" s="63"/>
      <c r="Z254" s="63"/>
      <c r="AA254" s="100">
        <f>VLOOKUP(B:B,'[7]ETN Mgmt tool'!$C$1:$I$65536,7,FALSE)</f>
        <v>550302.71</v>
      </c>
      <c r="AB254" s="101">
        <f>VLOOKUP(B:B,'[7]ETN Mgmt tool'!$C$1:$J$65536,8,FALSE)</f>
        <v>44720.290000000037</v>
      </c>
      <c r="AC254" s="102">
        <f>VLOOKUP(B:B,'[7]ETN Mgmt tool'!$C$1:$G$65536,5,FALSE)</f>
        <v>595023</v>
      </c>
      <c r="AD254" s="87" t="s">
        <v>642</v>
      </c>
      <c r="AE254" s="93">
        <f>VLOOKUP(B254,'[8]COWD Accruals'!$A$10:$F$724,6,FALSE)</f>
        <v>595023</v>
      </c>
    </row>
    <row r="255" spans="1:31" ht="15" hidden="1" outlineLevel="1">
      <c r="A255" s="17">
        <v>4</v>
      </c>
      <c r="B255" s="48" t="s">
        <v>522</v>
      </c>
      <c r="C255" s="48" t="s">
        <v>523</v>
      </c>
      <c r="D255" s="124" t="s">
        <v>8</v>
      </c>
      <c r="E255" s="67">
        <v>3070008</v>
      </c>
      <c r="F255" s="37">
        <v>37472.05850745691</v>
      </c>
      <c r="G255" s="49">
        <v>3107480.0585074569</v>
      </c>
      <c r="H255" s="64">
        <v>3107480.0585074569</v>
      </c>
      <c r="I255" s="68">
        <v>0</v>
      </c>
      <c r="J255" s="63"/>
      <c r="K255" s="68"/>
      <c r="L255" s="63"/>
      <c r="M255" s="63"/>
      <c r="N255" s="63"/>
      <c r="O255" s="63"/>
      <c r="P255" s="89" t="s">
        <v>2</v>
      </c>
      <c r="Q255" s="93">
        <f>VLOOKUP(B255,'[6]COWD Accruals'!$A$10:$F$724,6,FALSE)</f>
        <v>3107480.0585074569</v>
      </c>
      <c r="R255" s="93">
        <f t="shared" si="13"/>
        <v>0</v>
      </c>
      <c r="S255" s="64">
        <v>3107480.0585074569</v>
      </c>
      <c r="T255" s="68">
        <v>0</v>
      </c>
      <c r="U255" s="63"/>
      <c r="V255" s="68"/>
      <c r="W255" s="63"/>
      <c r="X255" s="63"/>
      <c r="Y255" s="63"/>
      <c r="Z255" s="63"/>
      <c r="AA255" s="100">
        <f>VLOOKUP(B:B,'[7]ETN Mgmt tool'!$C$1:$I$65536,7,FALSE)</f>
        <v>3057832</v>
      </c>
      <c r="AB255" s="101">
        <f>VLOOKUP(B:B,'[7]ETN Mgmt tool'!$C$1:$J$65536,8,FALSE)</f>
        <v>423854.05850745691</v>
      </c>
      <c r="AC255" s="102">
        <f>VLOOKUP(B:B,'[7]ETN Mgmt tool'!$C$1:$G$65536,5,FALSE)</f>
        <v>3481686.0585074569</v>
      </c>
      <c r="AD255" s="87" t="s">
        <v>642</v>
      </c>
      <c r="AE255" s="93">
        <f>VLOOKUP(B255,'[8]COWD Accruals'!$A$10:$F$724,6,FALSE)</f>
        <v>3481686.0585074569</v>
      </c>
    </row>
    <row r="256" spans="1:31" ht="15" hidden="1" outlineLevel="1">
      <c r="A256" s="17">
        <v>4</v>
      </c>
      <c r="B256" s="48" t="s">
        <v>524</v>
      </c>
      <c r="C256" s="48" t="s">
        <v>525</v>
      </c>
      <c r="D256" s="124" t="s">
        <v>8</v>
      </c>
      <c r="E256" s="67">
        <v>5264981.42</v>
      </c>
      <c r="F256" s="37">
        <v>439136.58000000007</v>
      </c>
      <c r="G256" s="49">
        <v>5704118</v>
      </c>
      <c r="H256" s="64">
        <v>5704118</v>
      </c>
      <c r="I256" s="68">
        <v>0</v>
      </c>
      <c r="J256" s="63"/>
      <c r="K256" s="68"/>
      <c r="L256" s="63"/>
      <c r="M256" s="63"/>
      <c r="N256" s="63"/>
      <c r="O256" s="63"/>
      <c r="P256" s="89" t="s">
        <v>2</v>
      </c>
      <c r="Q256" s="93">
        <f>VLOOKUP(B256,'[6]COWD Accruals'!$A$10:$F$724,6,FALSE)</f>
        <v>5704118</v>
      </c>
      <c r="R256" s="93">
        <f t="shared" si="13"/>
        <v>0</v>
      </c>
      <c r="S256" s="64">
        <v>5704118</v>
      </c>
      <c r="T256" s="68">
        <v>0</v>
      </c>
      <c r="U256" s="63"/>
      <c r="V256" s="68"/>
      <c r="W256" s="63"/>
      <c r="X256" s="63"/>
      <c r="Y256" s="63"/>
      <c r="Z256" s="63"/>
      <c r="AA256" s="100">
        <f>VLOOKUP(B:B,'[7]ETN Mgmt tool'!$C$1:$I$65536,7,FALSE)</f>
        <v>5724249</v>
      </c>
      <c r="AB256" s="101">
        <f>VLOOKUP(B:B,'[7]ETN Mgmt tool'!$C$1:$J$65536,8,FALSE)</f>
        <v>427770</v>
      </c>
      <c r="AC256" s="102">
        <f>VLOOKUP(B:B,'[7]ETN Mgmt tool'!$C$1:$G$65536,5,FALSE)</f>
        <v>6152019</v>
      </c>
      <c r="AD256" s="87" t="s">
        <v>642</v>
      </c>
      <c r="AE256" s="93">
        <f>VLOOKUP(B256,'[8]COWD Accruals'!$A$10:$F$724,6,FALSE)</f>
        <v>6152019</v>
      </c>
    </row>
    <row r="257" spans="1:31" ht="15" hidden="1" outlineLevel="1">
      <c r="A257" s="17">
        <v>4</v>
      </c>
      <c r="B257" s="48" t="s">
        <v>526</v>
      </c>
      <c r="C257" s="48" t="s">
        <v>527</v>
      </c>
      <c r="D257" s="124" t="s">
        <v>8</v>
      </c>
      <c r="E257" s="67">
        <v>243359</v>
      </c>
      <c r="F257" s="37">
        <v>5344</v>
      </c>
      <c r="G257" s="49">
        <v>248703</v>
      </c>
      <c r="H257" s="64">
        <v>248703</v>
      </c>
      <c r="I257" s="68">
        <v>0</v>
      </c>
      <c r="J257" s="63"/>
      <c r="K257" s="68"/>
      <c r="L257" s="63"/>
      <c r="M257" s="63"/>
      <c r="N257" s="63"/>
      <c r="O257" s="63"/>
      <c r="P257" s="89" t="s">
        <v>2</v>
      </c>
      <c r="Q257" s="93">
        <f>VLOOKUP(B257,'[6]COWD Accruals'!$A$10:$F$724,6,FALSE)</f>
        <v>248703</v>
      </c>
      <c r="R257" s="93">
        <f t="shared" si="13"/>
        <v>0</v>
      </c>
      <c r="S257" s="64">
        <v>248703</v>
      </c>
      <c r="T257" s="68">
        <v>0</v>
      </c>
      <c r="U257" s="63"/>
      <c r="V257" s="68"/>
      <c r="W257" s="63"/>
      <c r="X257" s="63"/>
      <c r="Y257" s="63"/>
      <c r="Z257" s="63"/>
      <c r="AA257" s="100">
        <f>VLOOKUP(B:B,'[7]ETN Mgmt tool'!$C$1:$I$65536,7,FALSE)</f>
        <v>243359</v>
      </c>
      <c r="AB257" s="101">
        <f>VLOOKUP(B:B,'[7]ETN Mgmt tool'!$C$1:$J$65536,8,FALSE)</f>
        <v>13238</v>
      </c>
      <c r="AC257" s="102">
        <f>VLOOKUP(B:B,'[7]ETN Mgmt tool'!$C$1:$G$65536,5,FALSE)</f>
        <v>256597</v>
      </c>
      <c r="AD257" s="87" t="s">
        <v>642</v>
      </c>
      <c r="AE257" s="93">
        <f>VLOOKUP(B257,'[8]COWD Accruals'!$A$10:$F$724,6,FALSE)</f>
        <v>256597</v>
      </c>
    </row>
    <row r="258" spans="1:31" ht="15" hidden="1" outlineLevel="1">
      <c r="A258" s="17">
        <v>1</v>
      </c>
      <c r="B258" s="51" t="s">
        <v>528</v>
      </c>
      <c r="C258" s="51" t="s">
        <v>529</v>
      </c>
      <c r="D258" s="124" t="s">
        <v>665</v>
      </c>
      <c r="E258" s="67"/>
      <c r="F258" s="37"/>
      <c r="G258" s="49"/>
      <c r="H258" s="64"/>
      <c r="I258" s="68"/>
      <c r="J258" s="63"/>
      <c r="K258" s="68"/>
      <c r="L258" s="63"/>
      <c r="M258" s="63"/>
      <c r="N258" s="63"/>
      <c r="O258" s="63"/>
      <c r="P258" s="89" t="s">
        <v>2</v>
      </c>
      <c r="Q258" s="93">
        <f>VLOOKUP(B258,'[6]COWD Accruals'!$A$10:$F$724,6,FALSE)</f>
        <v>0</v>
      </c>
      <c r="R258" s="93">
        <f t="shared" si="13"/>
        <v>0</v>
      </c>
      <c r="S258" s="64"/>
      <c r="T258" s="68"/>
      <c r="U258" s="63"/>
      <c r="V258" s="68"/>
      <c r="W258" s="63"/>
      <c r="X258" s="63"/>
      <c r="Y258" s="63"/>
      <c r="Z258" s="63"/>
      <c r="AA258" s="100">
        <f>VLOOKUP(B:B,'[7]ETN Mgmt tool'!$C$1:$I$65536,7,FALSE)</f>
        <v>0</v>
      </c>
      <c r="AB258" s="101">
        <f>VLOOKUP(B:B,'[7]ETN Mgmt tool'!$C$1:$J$65536,8,FALSE)</f>
        <v>221687</v>
      </c>
      <c r="AC258" s="102">
        <f>VLOOKUP(B:B,'[7]ETN Mgmt tool'!$C$1:$G$65536,5,FALSE)</f>
        <v>221687</v>
      </c>
      <c r="AD258" s="87" t="s">
        <v>642</v>
      </c>
      <c r="AE258" s="93">
        <f>VLOOKUP(B258,'[8]COWD Accruals'!$A$10:$F$724,6,FALSE)</f>
        <v>221687</v>
      </c>
    </row>
    <row r="259" spans="1:31" ht="15" hidden="1" outlineLevel="1">
      <c r="A259" s="17">
        <v>4</v>
      </c>
      <c r="B259" s="48" t="s">
        <v>530</v>
      </c>
      <c r="C259" s="48" t="s">
        <v>531</v>
      </c>
      <c r="D259" s="124" t="s">
        <v>8</v>
      </c>
      <c r="E259" s="67">
        <v>836000</v>
      </c>
      <c r="F259" s="37">
        <v>37240</v>
      </c>
      <c r="G259" s="49">
        <v>873240</v>
      </c>
      <c r="H259" s="64">
        <v>873240</v>
      </c>
      <c r="I259" s="68">
        <v>0</v>
      </c>
      <c r="J259" s="63"/>
      <c r="K259" s="68"/>
      <c r="L259" s="63"/>
      <c r="M259" s="63"/>
      <c r="N259" s="63"/>
      <c r="O259" s="63"/>
      <c r="P259" s="89" t="s">
        <v>2</v>
      </c>
      <c r="Q259" s="93">
        <f>VLOOKUP(B259,'[6]COWD Accruals'!$A$10:$F$724,6,FALSE)</f>
        <v>873240</v>
      </c>
      <c r="R259" s="93">
        <f t="shared" si="13"/>
        <v>0</v>
      </c>
      <c r="S259" s="64">
        <v>873240</v>
      </c>
      <c r="T259" s="68">
        <v>0</v>
      </c>
      <c r="U259" s="63"/>
      <c r="V259" s="68"/>
      <c r="W259" s="63"/>
      <c r="X259" s="63"/>
      <c r="Y259" s="63"/>
      <c r="Z259" s="63"/>
      <c r="AA259" s="100">
        <f>VLOOKUP(B:B,'[7]ETN Mgmt tool'!$C$1:$I$65536,7,FALSE)</f>
        <v>809513</v>
      </c>
      <c r="AB259" s="101">
        <f>VLOOKUP(B:B,'[7]ETN Mgmt tool'!$C$1:$J$65536,8,FALSE)</f>
        <v>-11305</v>
      </c>
      <c r="AC259" s="102">
        <f>VLOOKUP(B:B,'[7]ETN Mgmt tool'!$C$1:$G$65536,5,FALSE)</f>
        <v>798208</v>
      </c>
      <c r="AD259" s="87" t="s">
        <v>642</v>
      </c>
      <c r="AE259" s="93">
        <f>VLOOKUP(B259,'[8]COWD Accruals'!$A$10:$F$724,6,FALSE)</f>
        <v>798208</v>
      </c>
    </row>
    <row r="260" spans="1:31" ht="15" hidden="1" outlineLevel="1">
      <c r="A260" s="17">
        <v>1</v>
      </c>
      <c r="B260" s="48" t="s">
        <v>532</v>
      </c>
      <c r="C260" s="48" t="s">
        <v>533</v>
      </c>
      <c r="D260" s="124" t="s">
        <v>665</v>
      </c>
      <c r="E260" s="67">
        <v>879759.57</v>
      </c>
      <c r="F260" s="37">
        <v>46907.096666666723</v>
      </c>
      <c r="G260" s="49">
        <v>926666.66666666663</v>
      </c>
      <c r="H260" s="64">
        <v>926666.66666666663</v>
      </c>
      <c r="I260" s="68">
        <v>0</v>
      </c>
      <c r="J260" s="63"/>
      <c r="K260" s="68"/>
      <c r="L260" s="63"/>
      <c r="M260" s="63"/>
      <c r="N260" s="63"/>
      <c r="O260" s="63"/>
      <c r="P260" s="89" t="s">
        <v>2</v>
      </c>
      <c r="Q260" s="93">
        <f>VLOOKUP(B260,'[6]COWD Accruals'!$A$10:$F$724,6,FALSE)</f>
        <v>920000</v>
      </c>
      <c r="R260" s="93">
        <f t="shared" si="13"/>
        <v>6666.6666666666279</v>
      </c>
      <c r="S260" s="64">
        <v>926666.66666666663</v>
      </c>
      <c r="T260" s="68">
        <v>0</v>
      </c>
      <c r="U260" s="63"/>
      <c r="V260" s="68"/>
      <c r="W260" s="63"/>
      <c r="X260" s="63"/>
      <c r="Y260" s="63"/>
      <c r="Z260" s="63"/>
      <c r="AA260" s="100">
        <f>VLOOKUP(B:B,'[7]ETN Mgmt tool'!$C$1:$I$65536,7,FALSE)</f>
        <v>887732</v>
      </c>
      <c r="AB260" s="101">
        <f>VLOOKUP(B:B,'[7]ETN Mgmt tool'!$C$1:$J$65536,8,FALSE)</f>
        <v>14685</v>
      </c>
      <c r="AC260" s="102">
        <f>VLOOKUP(B:B,'[7]ETN Mgmt tool'!$C$1:$G$65536,5,FALSE)</f>
        <v>902417</v>
      </c>
      <c r="AD260" s="87" t="s">
        <v>642</v>
      </c>
      <c r="AE260" s="93">
        <f>VLOOKUP(B260,'[8]COWD Accruals'!$A$10:$F$724,6,FALSE)</f>
        <v>906782</v>
      </c>
    </row>
    <row r="261" spans="1:31" ht="15" hidden="1" outlineLevel="1">
      <c r="A261" s="17">
        <v>4</v>
      </c>
      <c r="B261" s="48" t="s">
        <v>534</v>
      </c>
      <c r="C261" s="48" t="s">
        <v>535</v>
      </c>
      <c r="D261" s="124" t="s">
        <v>8</v>
      </c>
      <c r="E261" s="67">
        <v>38532</v>
      </c>
      <c r="F261" s="37">
        <v>0</v>
      </c>
      <c r="G261" s="49">
        <v>38532</v>
      </c>
      <c r="H261" s="64">
        <v>38532</v>
      </c>
      <c r="I261" s="68">
        <v>0</v>
      </c>
      <c r="J261" s="63"/>
      <c r="K261" s="68"/>
      <c r="L261" s="63"/>
      <c r="M261" s="63"/>
      <c r="N261" s="63"/>
      <c r="O261" s="63"/>
      <c r="P261" s="89" t="s">
        <v>2</v>
      </c>
      <c r="Q261" s="93">
        <f>VLOOKUP(B261,'[6]COWD Accruals'!$A$10:$F$724,6,FALSE)</f>
        <v>38532</v>
      </c>
      <c r="R261" s="93">
        <f t="shared" si="13"/>
        <v>0</v>
      </c>
      <c r="S261" s="64">
        <v>38532</v>
      </c>
      <c r="T261" s="68">
        <v>0</v>
      </c>
      <c r="U261" s="63"/>
      <c r="V261" s="68"/>
      <c r="W261" s="63"/>
      <c r="X261" s="63"/>
      <c r="Y261" s="63"/>
      <c r="Z261" s="63"/>
      <c r="AA261" s="100">
        <f>VLOOKUP(B:B,'[7]ETN Mgmt tool'!$C$1:$I$65536,7,FALSE)</f>
        <v>13648</v>
      </c>
      <c r="AB261" s="101">
        <f>VLOOKUP(B:B,'[7]ETN Mgmt tool'!$C$1:$J$65536,8,FALSE)</f>
        <v>-13648</v>
      </c>
      <c r="AC261" s="102">
        <f>VLOOKUP(B:B,'[7]ETN Mgmt tool'!$C$1:$G$65536,5,FALSE)</f>
        <v>0</v>
      </c>
      <c r="AD261" s="87" t="s">
        <v>642</v>
      </c>
      <c r="AE261" s="93">
        <f>VLOOKUP(B261,'[8]COWD Accruals'!$A$10:$F$724,6,FALSE)</f>
        <v>0</v>
      </c>
    </row>
    <row r="262" spans="1:31" ht="15" hidden="1" outlineLevel="1">
      <c r="A262" s="17">
        <v>1</v>
      </c>
      <c r="B262" s="48" t="s">
        <v>536</v>
      </c>
      <c r="C262" s="48" t="s">
        <v>537</v>
      </c>
      <c r="D262" s="124" t="s">
        <v>665</v>
      </c>
      <c r="E262" s="67">
        <v>40260</v>
      </c>
      <c r="F262" s="37">
        <v>0</v>
      </c>
      <c r="G262" s="49">
        <v>40260</v>
      </c>
      <c r="H262" s="64">
        <v>40260</v>
      </c>
      <c r="I262" s="68">
        <v>0</v>
      </c>
      <c r="J262" s="63"/>
      <c r="K262" s="68"/>
      <c r="L262" s="63"/>
      <c r="M262" s="63"/>
      <c r="N262" s="63"/>
      <c r="O262" s="63"/>
      <c r="P262" s="89" t="s">
        <v>2</v>
      </c>
      <c r="Q262" s="93">
        <f>VLOOKUP(B262,'[6]COWD Accruals'!$A$10:$F$724,6,FALSE)</f>
        <v>40260</v>
      </c>
      <c r="R262" s="93">
        <f t="shared" si="13"/>
        <v>0</v>
      </c>
      <c r="S262" s="64">
        <v>40260</v>
      </c>
      <c r="T262" s="68">
        <v>0</v>
      </c>
      <c r="U262" s="63"/>
      <c r="V262" s="68"/>
      <c r="W262" s="63"/>
      <c r="X262" s="63"/>
      <c r="Y262" s="63"/>
      <c r="Z262" s="63"/>
      <c r="AA262" s="100">
        <f>VLOOKUP(B:B,'[7]ETN Mgmt tool'!$C$1:$I$65536,7,FALSE)</f>
        <v>40260</v>
      </c>
      <c r="AB262" s="101">
        <f>VLOOKUP(B:B,'[7]ETN Mgmt tool'!$C$1:$J$65536,8,FALSE)</f>
        <v>4740</v>
      </c>
      <c r="AC262" s="102">
        <f>VLOOKUP(B:B,'[7]ETN Mgmt tool'!$C$1:$G$65536,5,FALSE)</f>
        <v>45000</v>
      </c>
      <c r="AD262" s="87" t="s">
        <v>642</v>
      </c>
      <c r="AE262" s="93">
        <f>VLOOKUP(B262,'[8]COWD Accruals'!$A$10:$F$724,6,FALSE)</f>
        <v>45000</v>
      </c>
    </row>
    <row r="263" spans="1:31" ht="15" hidden="1" outlineLevel="1">
      <c r="A263" s="17">
        <v>1</v>
      </c>
      <c r="B263" s="48" t="s">
        <v>538</v>
      </c>
      <c r="C263" s="48" t="s">
        <v>539</v>
      </c>
      <c r="D263" s="124" t="s">
        <v>665</v>
      </c>
      <c r="E263" s="67">
        <v>113632</v>
      </c>
      <c r="F263" s="37">
        <v>0</v>
      </c>
      <c r="G263" s="49">
        <v>113632</v>
      </c>
      <c r="H263" s="64">
        <v>113632</v>
      </c>
      <c r="I263" s="68">
        <v>0</v>
      </c>
      <c r="J263" s="63"/>
      <c r="K263" s="68"/>
      <c r="L263" s="63"/>
      <c r="M263" s="63"/>
      <c r="N263" s="63"/>
      <c r="O263" s="63"/>
      <c r="P263" s="89" t="s">
        <v>2</v>
      </c>
      <c r="Q263" s="93">
        <f>VLOOKUP(B263,'[6]COWD Accruals'!$A$10:$F$724,6,FALSE)</f>
        <v>113632</v>
      </c>
      <c r="R263" s="93">
        <f t="shared" si="13"/>
        <v>0</v>
      </c>
      <c r="S263" s="64">
        <v>113632</v>
      </c>
      <c r="T263" s="68">
        <v>0</v>
      </c>
      <c r="U263" s="63"/>
      <c r="V263" s="68"/>
      <c r="W263" s="63"/>
      <c r="X263" s="63"/>
      <c r="Y263" s="63"/>
      <c r="Z263" s="63"/>
      <c r="AA263" s="100">
        <f>VLOOKUP(B:B,'[7]ETN Mgmt tool'!$C$1:$I$65536,7,FALSE)</f>
        <v>100000</v>
      </c>
      <c r="AB263" s="101">
        <f>VLOOKUP(B:B,'[7]ETN Mgmt tool'!$C$1:$J$65536,8,FALSE)</f>
        <v>0</v>
      </c>
      <c r="AC263" s="102">
        <f>VLOOKUP(B:B,'[7]ETN Mgmt tool'!$C$1:$G$65536,5,FALSE)</f>
        <v>100000</v>
      </c>
      <c r="AD263" s="87" t="s">
        <v>642</v>
      </c>
      <c r="AE263" s="93">
        <f>VLOOKUP(B263,'[8]COWD Accruals'!$A$10:$F$724,6,FALSE)</f>
        <v>100000</v>
      </c>
    </row>
    <row r="264" spans="1:31" ht="15" hidden="1" outlineLevel="1">
      <c r="A264" s="17">
        <v>4</v>
      </c>
      <c r="B264" s="48" t="s">
        <v>540</v>
      </c>
      <c r="C264" s="48" t="s">
        <v>541</v>
      </c>
      <c r="D264" s="124" t="s">
        <v>8</v>
      </c>
      <c r="E264" s="67">
        <v>6309</v>
      </c>
      <c r="F264" s="37">
        <v>19558</v>
      </c>
      <c r="G264" s="49">
        <v>25867</v>
      </c>
      <c r="H264" s="64">
        <v>25867</v>
      </c>
      <c r="I264" s="68">
        <v>0</v>
      </c>
      <c r="J264" s="63"/>
      <c r="K264" s="68"/>
      <c r="L264" s="63"/>
      <c r="M264" s="63"/>
      <c r="N264" s="63"/>
      <c r="O264" s="63"/>
      <c r="P264" s="89" t="s">
        <v>2</v>
      </c>
      <c r="Q264" s="93">
        <f>VLOOKUP(B264,'[6]COWD Accruals'!$A$10:$F$724,6,FALSE)</f>
        <v>25867</v>
      </c>
      <c r="R264" s="93">
        <f t="shared" si="13"/>
        <v>0</v>
      </c>
      <c r="S264" s="64">
        <v>25867</v>
      </c>
      <c r="T264" s="68">
        <v>0</v>
      </c>
      <c r="U264" s="63"/>
      <c r="V264" s="68"/>
      <c r="W264" s="63"/>
      <c r="X264" s="63"/>
      <c r="Y264" s="63"/>
      <c r="Z264" s="63"/>
      <c r="AA264" s="100">
        <f>VLOOKUP(B:B,'[7]ETN Mgmt tool'!$C$1:$I$65536,7,FALSE)</f>
        <v>7561</v>
      </c>
      <c r="AB264" s="101">
        <f>VLOOKUP(B:B,'[7]ETN Mgmt tool'!$C$1:$J$65536,8,FALSE)</f>
        <v>13747</v>
      </c>
      <c r="AC264" s="102">
        <f>VLOOKUP(B:B,'[7]ETN Mgmt tool'!$C$1:$G$65536,5,FALSE)</f>
        <v>21308</v>
      </c>
      <c r="AD264" s="87" t="s">
        <v>642</v>
      </c>
      <c r="AE264" s="93">
        <f>VLOOKUP(B264,'[8]COWD Accruals'!$A$10:$F$724,6,FALSE)</f>
        <v>21308</v>
      </c>
    </row>
    <row r="265" spans="1:31" s="60" customFormat="1" hidden="1">
      <c r="B265" s="46" t="s">
        <v>542</v>
      </c>
      <c r="C265" s="46" t="s">
        <v>543</v>
      </c>
      <c r="D265" s="61"/>
      <c r="E265" s="77">
        <v>12607237.48</v>
      </c>
      <c r="F265" s="47">
        <v>695989.95850745705</v>
      </c>
      <c r="G265" s="47">
        <v>13303227.438507456</v>
      </c>
      <c r="H265" s="74">
        <v>13303227.438507456</v>
      </c>
      <c r="I265" s="75">
        <v>0</v>
      </c>
      <c r="J265" s="74"/>
      <c r="K265" s="75"/>
      <c r="L265" s="74"/>
      <c r="M265" s="74"/>
      <c r="N265" s="74"/>
      <c r="O265" s="74"/>
      <c r="P265" s="74"/>
      <c r="Q265" s="97">
        <f>SUM(Q247:Q264)</f>
        <v>12958247.038507458</v>
      </c>
      <c r="R265" s="97">
        <f>SUM(R247:R264)</f>
        <v>344980.39999999997</v>
      </c>
      <c r="S265" s="74">
        <v>13303227.438507456</v>
      </c>
      <c r="T265" s="75">
        <v>0</v>
      </c>
      <c r="U265" s="74"/>
      <c r="V265" s="75"/>
      <c r="W265" s="74"/>
      <c r="X265" s="74"/>
      <c r="Y265" s="74"/>
      <c r="Z265" s="74"/>
      <c r="AA265" s="97">
        <f>SUM(AA247:AA264)</f>
        <v>12574927.92</v>
      </c>
      <c r="AB265" s="98">
        <f>SUM(AB247:AB264)</f>
        <v>1229843.5418407903</v>
      </c>
      <c r="AC265" s="99">
        <f>SUM(AC247:AC264)</f>
        <v>13804771.46184079</v>
      </c>
      <c r="AD265" s="71"/>
      <c r="AE265" s="97">
        <f>SUM(AE247:AE264)</f>
        <v>13814136.46184079</v>
      </c>
    </row>
    <row r="266" spans="1:31" ht="15" hidden="1" outlineLevel="1">
      <c r="A266" s="17">
        <v>1</v>
      </c>
      <c r="B266" s="48" t="s">
        <v>544</v>
      </c>
      <c r="C266" s="48" t="s">
        <v>545</v>
      </c>
      <c r="D266" s="124" t="s">
        <v>665</v>
      </c>
      <c r="E266" s="67">
        <v>516214</v>
      </c>
      <c r="F266" s="37">
        <v>32786</v>
      </c>
      <c r="G266" s="49">
        <v>549000</v>
      </c>
      <c r="H266" s="64">
        <v>549000</v>
      </c>
      <c r="I266" s="68">
        <v>0</v>
      </c>
      <c r="J266" s="63"/>
      <c r="K266" s="68"/>
      <c r="L266" s="63"/>
      <c r="M266" s="63"/>
      <c r="N266" s="63"/>
      <c r="O266" s="63"/>
      <c r="P266" s="89" t="s">
        <v>2</v>
      </c>
      <c r="Q266" s="93">
        <f>VLOOKUP(B266,'[6]COWD Accruals'!$A$10:$F$724,6,FALSE)</f>
        <v>549000</v>
      </c>
      <c r="R266" s="93">
        <f t="shared" ref="R266:R278" si="14">G266-Q266</f>
        <v>0</v>
      </c>
      <c r="S266" s="64">
        <v>549000</v>
      </c>
      <c r="T266" s="68">
        <v>0</v>
      </c>
      <c r="U266" s="63"/>
      <c r="V266" s="68"/>
      <c r="W266" s="63"/>
      <c r="X266" s="63"/>
      <c r="Y266" s="63"/>
      <c r="Z266" s="63"/>
      <c r="AA266" s="100">
        <f>VLOOKUP(B:B,'[7]ETN Mgmt tool'!$C$1:$I$65536,7,FALSE)</f>
        <v>546558</v>
      </c>
      <c r="AB266" s="101">
        <f>VLOOKUP(B:B,'[7]ETN Mgmt tool'!$C$1:$J$65536,8,FALSE)</f>
        <v>2442</v>
      </c>
      <c r="AC266" s="102">
        <f>VLOOKUP(B:B,'[7]ETN Mgmt tool'!$C$1:$G$65536,5,FALSE)</f>
        <v>549000</v>
      </c>
      <c r="AD266" s="87" t="s">
        <v>642</v>
      </c>
      <c r="AE266" s="93">
        <f>VLOOKUP(B266,'[8]COWD Accruals'!$A$10:$F$724,6,FALSE)</f>
        <v>549000</v>
      </c>
    </row>
    <row r="267" spans="1:31" ht="15" hidden="1" outlineLevel="1">
      <c r="A267" s="17">
        <v>1</v>
      </c>
      <c r="B267" s="48" t="s">
        <v>546</v>
      </c>
      <c r="C267" s="48" t="s">
        <v>547</v>
      </c>
      <c r="D267" s="124" t="s">
        <v>665</v>
      </c>
      <c r="E267" s="67">
        <v>70226</v>
      </c>
      <c r="F267" s="37">
        <v>34440.666666666664</v>
      </c>
      <c r="G267" s="49">
        <v>104666.66666666666</v>
      </c>
      <c r="H267" s="64">
        <v>104666.66666666666</v>
      </c>
      <c r="I267" s="68">
        <v>0</v>
      </c>
      <c r="J267" s="63"/>
      <c r="K267" s="68"/>
      <c r="L267" s="63"/>
      <c r="M267" s="63"/>
      <c r="N267" s="63"/>
      <c r="O267" s="63"/>
      <c r="P267" s="89" t="s">
        <v>2</v>
      </c>
      <c r="Q267" s="93">
        <f>VLOOKUP(B267,'[6]COWD Accruals'!$A$10:$F$724,6,FALSE)</f>
        <v>96000</v>
      </c>
      <c r="R267" s="93">
        <f t="shared" si="14"/>
        <v>8666.666666666657</v>
      </c>
      <c r="S267" s="64">
        <v>104666.66666666666</v>
      </c>
      <c r="T267" s="68">
        <v>0</v>
      </c>
      <c r="U267" s="63"/>
      <c r="V267" s="68"/>
      <c r="W267" s="63"/>
      <c r="X267" s="63"/>
      <c r="Y267" s="63"/>
      <c r="Z267" s="63"/>
      <c r="AA267" s="100">
        <f>VLOOKUP(B:B,'[7]ETN Mgmt tool'!$C$1:$I$65536,7,FALSE)</f>
        <v>51460</v>
      </c>
      <c r="AB267" s="101">
        <f>VLOOKUP(B:B,'[7]ETN Mgmt tool'!$C$1:$J$65536,8,FALSE)</f>
        <v>10548</v>
      </c>
      <c r="AC267" s="102">
        <f>VLOOKUP(B:B,'[7]ETN Mgmt tool'!$C$1:$G$65536,5,FALSE)</f>
        <v>62008</v>
      </c>
      <c r="AD267" s="87" t="s">
        <v>642</v>
      </c>
      <c r="AE267" s="93">
        <f>VLOOKUP(B267,'[8]COWD Accruals'!$A$10:$F$724,6,FALSE)</f>
        <v>62008</v>
      </c>
    </row>
    <row r="268" spans="1:31" ht="15" hidden="1" outlineLevel="1">
      <c r="A268" s="17">
        <v>1</v>
      </c>
      <c r="B268" s="48" t="s">
        <v>548</v>
      </c>
      <c r="C268" s="48" t="s">
        <v>549</v>
      </c>
      <c r="D268" s="124" t="s">
        <v>665</v>
      </c>
      <c r="E268" s="67">
        <v>19656.899999999998</v>
      </c>
      <c r="F268" s="37">
        <v>0</v>
      </c>
      <c r="G268" s="49">
        <v>19656.899999999998</v>
      </c>
      <c r="H268" s="64">
        <v>19656.899999999998</v>
      </c>
      <c r="I268" s="68">
        <v>0</v>
      </c>
      <c r="J268" s="63"/>
      <c r="K268" s="68"/>
      <c r="L268" s="63"/>
      <c r="M268" s="63"/>
      <c r="N268" s="63"/>
      <c r="O268" s="63"/>
      <c r="P268" s="89" t="s">
        <v>2</v>
      </c>
      <c r="Q268" s="93">
        <f>VLOOKUP(B268,'[6]COWD Accruals'!$A$10:$F$724,6,FALSE)</f>
        <v>19656.899999999998</v>
      </c>
      <c r="R268" s="93">
        <f t="shared" si="14"/>
        <v>0</v>
      </c>
      <c r="S268" s="64">
        <v>19656.899999999998</v>
      </c>
      <c r="T268" s="68">
        <v>0</v>
      </c>
      <c r="U268" s="63"/>
      <c r="V268" s="68"/>
      <c r="W268" s="63"/>
      <c r="X268" s="63"/>
      <c r="Y268" s="63"/>
      <c r="Z268" s="63"/>
      <c r="AA268" s="100">
        <f>VLOOKUP(B:B,'[7]ETN Mgmt tool'!$C$1:$I$65536,7,FALSE)</f>
        <v>19656.899999999998</v>
      </c>
      <c r="AB268" s="101">
        <f>VLOOKUP(B:B,'[7]ETN Mgmt tool'!$C$1:$J$65536,8,FALSE)</f>
        <v>0.10000000000218279</v>
      </c>
      <c r="AC268" s="102">
        <f>VLOOKUP(B:B,'[7]ETN Mgmt tool'!$C$1:$G$65536,5,FALSE)</f>
        <v>19657</v>
      </c>
      <c r="AD268" s="87" t="s">
        <v>642</v>
      </c>
      <c r="AE268" s="93">
        <f>VLOOKUP(B268,'[8]COWD Accruals'!$A$10:$F$724,6,FALSE)</f>
        <v>19657</v>
      </c>
    </row>
    <row r="269" spans="1:31" ht="15" hidden="1" outlineLevel="1">
      <c r="A269" s="17">
        <v>1</v>
      </c>
      <c r="B269" s="48" t="s">
        <v>550</v>
      </c>
      <c r="C269" s="48" t="s">
        <v>551</v>
      </c>
      <c r="D269" s="124" t="s">
        <v>665</v>
      </c>
      <c r="E269" s="67">
        <v>66716</v>
      </c>
      <c r="F269" s="37">
        <v>0</v>
      </c>
      <c r="G269" s="49">
        <v>66716</v>
      </c>
      <c r="H269" s="64">
        <v>66716</v>
      </c>
      <c r="I269" s="68">
        <v>0</v>
      </c>
      <c r="J269" s="63"/>
      <c r="K269" s="68"/>
      <c r="L269" s="63"/>
      <c r="M269" s="63"/>
      <c r="N269" s="63"/>
      <c r="O269" s="63"/>
      <c r="P269" s="89" t="s">
        <v>2</v>
      </c>
      <c r="Q269" s="93">
        <f>VLOOKUP(B269,'[6]COWD Accruals'!$A$10:$F$724,6,FALSE)</f>
        <v>66716</v>
      </c>
      <c r="R269" s="93">
        <f t="shared" si="14"/>
        <v>0</v>
      </c>
      <c r="S269" s="64">
        <v>66716</v>
      </c>
      <c r="T269" s="68">
        <v>0</v>
      </c>
      <c r="U269" s="63"/>
      <c r="V269" s="68"/>
      <c r="W269" s="63"/>
      <c r="X269" s="63"/>
      <c r="Y269" s="63"/>
      <c r="Z269" s="63"/>
      <c r="AA269" s="100">
        <f>VLOOKUP(B:B,'[7]ETN Mgmt tool'!$C$1:$I$65536,7,FALSE)</f>
        <v>66716</v>
      </c>
      <c r="AB269" s="101">
        <f>VLOOKUP(B:B,'[7]ETN Mgmt tool'!$C$1:$J$65536,8,FALSE)</f>
        <v>0</v>
      </c>
      <c r="AC269" s="102">
        <f>VLOOKUP(B:B,'[7]ETN Mgmt tool'!$C$1:$G$65536,5,FALSE)</f>
        <v>66716</v>
      </c>
      <c r="AD269" s="87" t="s">
        <v>642</v>
      </c>
      <c r="AE269" s="93">
        <f>VLOOKUP(B269,'[8]COWD Accruals'!$A$10:$F$724,6,FALSE)</f>
        <v>66716</v>
      </c>
    </row>
    <row r="270" spans="1:31" ht="15" hidden="1" outlineLevel="1">
      <c r="A270" s="17">
        <v>4</v>
      </c>
      <c r="B270" s="48" t="s">
        <v>552</v>
      </c>
      <c r="C270" s="48" t="s">
        <v>553</v>
      </c>
      <c r="D270" s="124" t="s">
        <v>8</v>
      </c>
      <c r="E270" s="67">
        <v>295207</v>
      </c>
      <c r="F270" s="37">
        <v>11477</v>
      </c>
      <c r="G270" s="49">
        <v>306684</v>
      </c>
      <c r="H270" s="64">
        <v>306684</v>
      </c>
      <c r="I270" s="68">
        <v>0</v>
      </c>
      <c r="J270" s="63"/>
      <c r="K270" s="68"/>
      <c r="L270" s="63"/>
      <c r="M270" s="63"/>
      <c r="N270" s="63"/>
      <c r="O270" s="63"/>
      <c r="P270" s="89" t="s">
        <v>2</v>
      </c>
      <c r="Q270" s="93">
        <f>VLOOKUP(B270,'[6]COWD Accruals'!$A$10:$F$724,6,FALSE)</f>
        <v>306684</v>
      </c>
      <c r="R270" s="93">
        <f t="shared" si="14"/>
        <v>0</v>
      </c>
      <c r="S270" s="64">
        <v>306684</v>
      </c>
      <c r="T270" s="68">
        <v>0</v>
      </c>
      <c r="U270" s="63"/>
      <c r="V270" s="68"/>
      <c r="W270" s="63"/>
      <c r="X270" s="63"/>
      <c r="Y270" s="63"/>
      <c r="Z270" s="63"/>
      <c r="AA270" s="100">
        <f>VLOOKUP(B:B,'[7]ETN Mgmt tool'!$C$1:$I$65536,7,FALSE)</f>
        <v>55</v>
      </c>
      <c r="AB270" s="101">
        <f>VLOOKUP(B:B,'[7]ETN Mgmt tool'!$C$1:$J$65536,8,FALSE)</f>
        <v>80118</v>
      </c>
      <c r="AC270" s="102">
        <f>VLOOKUP(B:B,'[7]ETN Mgmt tool'!$C$1:$G$65536,5,FALSE)</f>
        <v>80173</v>
      </c>
      <c r="AD270" s="87" t="s">
        <v>642</v>
      </c>
      <c r="AE270" s="93">
        <f>VLOOKUP(B270,'[8]COWD Accruals'!$A$10:$F$724,6,FALSE)</f>
        <v>190430</v>
      </c>
    </row>
    <row r="271" spans="1:31" ht="15" hidden="1" outlineLevel="1">
      <c r="A271" s="17">
        <v>4</v>
      </c>
      <c r="B271" s="48" t="s">
        <v>554</v>
      </c>
      <c r="C271" s="48" t="s">
        <v>555</v>
      </c>
      <c r="D271" s="124" t="s">
        <v>8</v>
      </c>
      <c r="E271" s="67">
        <v>27193.01</v>
      </c>
      <c r="F271" s="37">
        <v>1415.9900000000016</v>
      </c>
      <c r="G271" s="49">
        <v>28609</v>
      </c>
      <c r="H271" s="64">
        <v>28609</v>
      </c>
      <c r="I271" s="68">
        <v>0</v>
      </c>
      <c r="J271" s="63"/>
      <c r="K271" s="68"/>
      <c r="L271" s="63"/>
      <c r="M271" s="63"/>
      <c r="N271" s="63"/>
      <c r="O271" s="63"/>
      <c r="P271" s="89" t="s">
        <v>2</v>
      </c>
      <c r="Q271" s="93">
        <f>VLOOKUP(B271,'[6]COWD Accruals'!$A$10:$F$724,6,FALSE)</f>
        <v>28609</v>
      </c>
      <c r="R271" s="93">
        <f t="shared" si="14"/>
        <v>0</v>
      </c>
      <c r="S271" s="64">
        <v>28609</v>
      </c>
      <c r="T271" s="68">
        <v>0</v>
      </c>
      <c r="U271" s="63"/>
      <c r="V271" s="68"/>
      <c r="W271" s="63"/>
      <c r="X271" s="63"/>
      <c r="Y271" s="63"/>
      <c r="Z271" s="63"/>
      <c r="AA271" s="100">
        <f>VLOOKUP(B:B,'[7]ETN Mgmt tool'!$C$1:$I$65536,7,FALSE)</f>
        <v>0</v>
      </c>
      <c r="AB271" s="101">
        <f>VLOOKUP(B:B,'[7]ETN Mgmt tool'!$C$1:$J$65536,8,FALSE)</f>
        <v>0</v>
      </c>
      <c r="AC271" s="102">
        <f>VLOOKUP(B:B,'[7]ETN Mgmt tool'!$C$1:$G$65536,5,FALSE)</f>
        <v>0</v>
      </c>
      <c r="AD271" s="87" t="s">
        <v>642</v>
      </c>
      <c r="AE271" s="93">
        <f>VLOOKUP(B271,'[8]COWD Accruals'!$A$10:$F$724,6,FALSE)</f>
        <v>15000</v>
      </c>
    </row>
    <row r="272" spans="1:31" ht="15" hidden="1" outlineLevel="1">
      <c r="A272" s="17">
        <v>4</v>
      </c>
      <c r="B272" s="48" t="s">
        <v>556</v>
      </c>
      <c r="C272" s="48" t="s">
        <v>557</v>
      </c>
      <c r="D272" s="124" t="s">
        <v>8</v>
      </c>
      <c r="E272" s="67">
        <v>310959</v>
      </c>
      <c r="F272" s="37">
        <v>32127</v>
      </c>
      <c r="G272" s="49">
        <v>343086</v>
      </c>
      <c r="H272" s="64">
        <v>343086</v>
      </c>
      <c r="I272" s="68">
        <v>0</v>
      </c>
      <c r="J272" s="63"/>
      <c r="K272" s="68"/>
      <c r="L272" s="63"/>
      <c r="M272" s="63"/>
      <c r="N272" s="63"/>
      <c r="O272" s="63"/>
      <c r="P272" s="89" t="s">
        <v>2</v>
      </c>
      <c r="Q272" s="93">
        <f>VLOOKUP(B272,'[6]COWD Accruals'!$A$10:$F$724,6,FALSE)</f>
        <v>343086</v>
      </c>
      <c r="R272" s="93">
        <f t="shared" si="14"/>
        <v>0</v>
      </c>
      <c r="S272" s="64">
        <v>343086</v>
      </c>
      <c r="T272" s="68">
        <v>0</v>
      </c>
      <c r="U272" s="63"/>
      <c r="V272" s="68"/>
      <c r="W272" s="63"/>
      <c r="X272" s="63"/>
      <c r="Y272" s="63"/>
      <c r="Z272" s="63"/>
      <c r="AA272" s="100">
        <f>VLOOKUP(B:B,'[7]ETN Mgmt tool'!$C$1:$I$65536,7,FALSE)</f>
        <v>0</v>
      </c>
      <c r="AB272" s="101">
        <f>VLOOKUP(B:B,'[7]ETN Mgmt tool'!$C$1:$J$65536,8,FALSE)</f>
        <v>0</v>
      </c>
      <c r="AC272" s="102">
        <f>VLOOKUP(B:B,'[7]ETN Mgmt tool'!$C$1:$G$65536,5,FALSE)</f>
        <v>0</v>
      </c>
      <c r="AD272" s="87" t="s">
        <v>642</v>
      </c>
      <c r="AE272" s="93">
        <f>VLOOKUP(B272,'[8]COWD Accruals'!$A$10:$F$724,6,FALSE)</f>
        <v>80000</v>
      </c>
    </row>
    <row r="273" spans="1:31" ht="15" hidden="1" outlineLevel="1">
      <c r="A273" s="17">
        <v>4</v>
      </c>
      <c r="B273" s="48" t="s">
        <v>558</v>
      </c>
      <c r="C273" s="48" t="s">
        <v>559</v>
      </c>
      <c r="D273" s="124" t="s">
        <v>8</v>
      </c>
      <c r="E273" s="67">
        <v>91786</v>
      </c>
      <c r="F273" s="37">
        <v>5241</v>
      </c>
      <c r="G273" s="49">
        <v>97027</v>
      </c>
      <c r="H273" s="64">
        <v>97027</v>
      </c>
      <c r="I273" s="68">
        <v>0</v>
      </c>
      <c r="J273" s="63"/>
      <c r="K273" s="68"/>
      <c r="L273" s="63"/>
      <c r="M273" s="63"/>
      <c r="N273" s="63"/>
      <c r="O273" s="63"/>
      <c r="P273" s="89" t="s">
        <v>2</v>
      </c>
      <c r="Q273" s="93">
        <f>VLOOKUP(B273,'[6]COWD Accruals'!$A$10:$F$724,6,FALSE)</f>
        <v>97027</v>
      </c>
      <c r="R273" s="93">
        <f t="shared" si="14"/>
        <v>0</v>
      </c>
      <c r="S273" s="64">
        <v>97027</v>
      </c>
      <c r="T273" s="68">
        <v>0</v>
      </c>
      <c r="U273" s="63"/>
      <c r="V273" s="68"/>
      <c r="W273" s="63"/>
      <c r="X273" s="63"/>
      <c r="Y273" s="63"/>
      <c r="Z273" s="63"/>
      <c r="AA273" s="100">
        <f>VLOOKUP(B:B,'[7]ETN Mgmt tool'!$C$1:$I$65536,7,FALSE)</f>
        <v>110</v>
      </c>
      <c r="AB273" s="101">
        <f>VLOOKUP(B:B,'[7]ETN Mgmt tool'!$C$1:$J$65536,8,FALSE)</f>
        <v>-110</v>
      </c>
      <c r="AC273" s="102">
        <f>VLOOKUP(B:B,'[7]ETN Mgmt tool'!$C$1:$G$65536,5,FALSE)</f>
        <v>0</v>
      </c>
      <c r="AD273" s="87" t="s">
        <v>642</v>
      </c>
      <c r="AE273" s="93">
        <f>VLOOKUP(B273,'[8]COWD Accruals'!$A$10:$F$724,6,FALSE)</f>
        <v>30000</v>
      </c>
    </row>
    <row r="274" spans="1:31" ht="15" hidden="1" outlineLevel="1">
      <c r="A274" s="17">
        <v>1</v>
      </c>
      <c r="B274" s="48" t="s">
        <v>560</v>
      </c>
      <c r="C274" s="48" t="s">
        <v>561</v>
      </c>
      <c r="D274" s="124" t="s">
        <v>665</v>
      </c>
      <c r="E274" s="67">
        <v>657635</v>
      </c>
      <c r="F274" s="37">
        <v>13735.733333333334</v>
      </c>
      <c r="G274" s="49">
        <v>671370.73333333328</v>
      </c>
      <c r="H274" s="64">
        <v>671370.73333333328</v>
      </c>
      <c r="I274" s="68">
        <v>0</v>
      </c>
      <c r="J274" s="63"/>
      <c r="K274" s="68"/>
      <c r="L274" s="63"/>
      <c r="M274" s="63"/>
      <c r="N274" s="63"/>
      <c r="O274" s="63"/>
      <c r="P274" s="89" t="s">
        <v>2</v>
      </c>
      <c r="Q274" s="93">
        <f>VLOOKUP(B274,'[6]COWD Accruals'!$A$10:$F$724,6,FALSE)</f>
        <v>667936.80000000005</v>
      </c>
      <c r="R274" s="93">
        <f t="shared" si="14"/>
        <v>3433.9333333332324</v>
      </c>
      <c r="S274" s="64">
        <v>671370.73333333328</v>
      </c>
      <c r="T274" s="68">
        <v>0</v>
      </c>
      <c r="U274" s="63"/>
      <c r="V274" s="68"/>
      <c r="W274" s="63"/>
      <c r="X274" s="63"/>
      <c r="Y274" s="63"/>
      <c r="Z274" s="63"/>
      <c r="AA274" s="100">
        <f>VLOOKUP(B:B,'[7]ETN Mgmt tool'!$C$1:$I$65536,7,FALSE)</f>
        <v>0</v>
      </c>
      <c r="AB274" s="101">
        <f>VLOOKUP(B:B,'[7]ETN Mgmt tool'!$C$1:$J$65536,8,FALSE)</f>
        <v>588411</v>
      </c>
      <c r="AC274" s="102">
        <f>VLOOKUP(B:B,'[7]ETN Mgmt tool'!$C$1:$G$65536,5,FALSE)</f>
        <v>588411</v>
      </c>
      <c r="AD274" s="87" t="s">
        <v>642</v>
      </c>
      <c r="AE274" s="93">
        <f>VLOOKUP(B274,'[8]COWD Accruals'!$A$10:$F$724,6,FALSE)</f>
        <v>622457</v>
      </c>
    </row>
    <row r="275" spans="1:31" ht="15" hidden="1" outlineLevel="1">
      <c r="A275" s="17">
        <v>4</v>
      </c>
      <c r="B275" s="48" t="s">
        <v>562</v>
      </c>
      <c r="C275" s="48" t="s">
        <v>563</v>
      </c>
      <c r="D275" s="124" t="s">
        <v>8</v>
      </c>
      <c r="E275" s="67">
        <v>8430.19</v>
      </c>
      <c r="F275" s="37">
        <v>-0.19000000000050932</v>
      </c>
      <c r="G275" s="49">
        <v>8430</v>
      </c>
      <c r="H275" s="64">
        <v>8430</v>
      </c>
      <c r="I275" s="68">
        <v>0</v>
      </c>
      <c r="J275" s="63"/>
      <c r="K275" s="68"/>
      <c r="L275" s="63"/>
      <c r="M275" s="63"/>
      <c r="N275" s="63"/>
      <c r="O275" s="63"/>
      <c r="P275" s="89" t="s">
        <v>2</v>
      </c>
      <c r="Q275" s="93">
        <f>VLOOKUP(B275,'[6]COWD Accruals'!$A$10:$F$724,6,FALSE)</f>
        <v>8430</v>
      </c>
      <c r="R275" s="93">
        <f t="shared" si="14"/>
        <v>0</v>
      </c>
      <c r="S275" s="64">
        <v>8430</v>
      </c>
      <c r="T275" s="68">
        <v>0</v>
      </c>
      <c r="U275" s="63"/>
      <c r="V275" s="68"/>
      <c r="W275" s="63"/>
      <c r="X275" s="63"/>
      <c r="Y275" s="63"/>
      <c r="Z275" s="63"/>
      <c r="AA275" s="100"/>
      <c r="AB275" s="101"/>
      <c r="AC275" s="102"/>
      <c r="AD275" s="87" t="s">
        <v>642</v>
      </c>
      <c r="AE275" s="93">
        <f>VLOOKUP(B275,'[8]COWD Accruals'!$A$10:$F$724,6,FALSE)</f>
        <v>0</v>
      </c>
    </row>
    <row r="276" spans="1:31" ht="15" hidden="1" outlineLevel="1">
      <c r="A276" s="17">
        <v>4</v>
      </c>
      <c r="B276" s="48" t="s">
        <v>564</v>
      </c>
      <c r="C276" s="48" t="s">
        <v>565</v>
      </c>
      <c r="D276" s="124" t="s">
        <v>8</v>
      </c>
      <c r="E276" s="67">
        <v>10556109</v>
      </c>
      <c r="F276" s="37">
        <v>3021891</v>
      </c>
      <c r="G276" s="49">
        <v>13578000</v>
      </c>
      <c r="H276" s="64">
        <v>13578000</v>
      </c>
      <c r="I276" s="68">
        <v>0</v>
      </c>
      <c r="J276" s="63"/>
      <c r="K276" s="68"/>
      <c r="L276" s="63"/>
      <c r="M276" s="63"/>
      <c r="N276" s="63"/>
      <c r="O276" s="63"/>
      <c r="P276" s="123" t="s">
        <v>656</v>
      </c>
      <c r="Q276" s="93">
        <f>VLOOKUP(B276,'[6]COWD Accruals'!$A$10:$F$724,6,FALSE)</f>
        <v>11337000</v>
      </c>
      <c r="R276" s="93">
        <f t="shared" si="14"/>
        <v>2241000</v>
      </c>
      <c r="S276" s="64">
        <v>13578000</v>
      </c>
      <c r="T276" s="68">
        <v>0</v>
      </c>
      <c r="U276" s="63"/>
      <c r="V276" s="68"/>
      <c r="W276" s="63"/>
      <c r="X276" s="63"/>
      <c r="Y276" s="63"/>
      <c r="Z276" s="63"/>
      <c r="AA276" s="100"/>
      <c r="AB276" s="101"/>
      <c r="AC276" s="102"/>
      <c r="AD276" s="87" t="s">
        <v>642</v>
      </c>
      <c r="AE276" s="93">
        <f>VLOOKUP(B276,'[8]COWD Accruals'!$A$10:$F$724,6,FALSE)</f>
        <v>0</v>
      </c>
    </row>
    <row r="277" spans="1:31" ht="15" hidden="1" outlineLevel="1">
      <c r="A277" s="17">
        <v>1</v>
      </c>
      <c r="B277" s="48" t="s">
        <v>566</v>
      </c>
      <c r="C277" s="48" t="s">
        <v>567</v>
      </c>
      <c r="D277" s="124" t="s">
        <v>665</v>
      </c>
      <c r="E277" s="67">
        <v>41290</v>
      </c>
      <c r="F277" s="37">
        <v>4058594</v>
      </c>
      <c r="G277" s="49">
        <v>4099884</v>
      </c>
      <c r="H277" s="64">
        <v>4099884</v>
      </c>
      <c r="I277" s="68">
        <v>0</v>
      </c>
      <c r="J277" s="63"/>
      <c r="K277" s="68"/>
      <c r="L277" s="63"/>
      <c r="M277" s="63"/>
      <c r="N277" s="63"/>
      <c r="O277" s="63"/>
      <c r="P277" s="89" t="s">
        <v>2</v>
      </c>
      <c r="Q277" s="93">
        <f>VLOOKUP(B277,'[6]COWD Accruals'!$A$10:$F$724,6,FALSE)</f>
        <v>4099884</v>
      </c>
      <c r="R277" s="93">
        <f t="shared" si="14"/>
        <v>0</v>
      </c>
      <c r="S277" s="64">
        <v>4099884</v>
      </c>
      <c r="T277" s="68">
        <v>0</v>
      </c>
      <c r="U277" s="63"/>
      <c r="V277" s="68"/>
      <c r="W277" s="63"/>
      <c r="X277" s="63"/>
      <c r="Y277" s="63"/>
      <c r="Z277" s="63"/>
      <c r="AA277" s="100">
        <f>VLOOKUP(B:B,'[7]ETN Mgmt tool'!$C$1:$I$65536,7,FALSE)</f>
        <v>0</v>
      </c>
      <c r="AB277" s="101">
        <f>VLOOKUP(B:B,'[7]ETN Mgmt tool'!$C$1:$J$65536,8,FALSE)</f>
        <v>0</v>
      </c>
      <c r="AC277" s="102">
        <f>VLOOKUP(B:B,'[7]ETN Mgmt tool'!$C$1:$G$65536,5,FALSE)</f>
        <v>0</v>
      </c>
      <c r="AD277" s="87" t="s">
        <v>642</v>
      </c>
      <c r="AE277" s="93">
        <f>VLOOKUP(B277,'[8]COWD Accruals'!$A$10:$F$724,6,FALSE)</f>
        <v>0</v>
      </c>
    </row>
    <row r="278" spans="1:31" ht="15" hidden="1" outlineLevel="1">
      <c r="A278" s="17">
        <v>2</v>
      </c>
      <c r="B278" s="48" t="s">
        <v>568</v>
      </c>
      <c r="C278" s="39" t="s">
        <v>569</v>
      </c>
      <c r="D278" s="124" t="s">
        <v>666</v>
      </c>
      <c r="E278" s="67">
        <v>178000</v>
      </c>
      <c r="F278" s="37">
        <v>0</v>
      </c>
      <c r="G278" s="37">
        <v>178000</v>
      </c>
      <c r="H278" s="64">
        <v>178000</v>
      </c>
      <c r="I278" s="68">
        <v>0</v>
      </c>
      <c r="J278" s="63"/>
      <c r="K278" s="68"/>
      <c r="L278" s="63"/>
      <c r="M278" s="63"/>
      <c r="N278" s="63"/>
      <c r="O278" s="63"/>
      <c r="P278" s="89" t="s">
        <v>2</v>
      </c>
      <c r="Q278" s="93">
        <f>VLOOKUP(B278,'[6]COWD Accruals'!$A$10:$F$724,6,FALSE)</f>
        <v>0</v>
      </c>
      <c r="R278" s="93">
        <f t="shared" si="14"/>
        <v>178000</v>
      </c>
      <c r="S278" s="64">
        <v>178000</v>
      </c>
      <c r="T278" s="68">
        <v>0</v>
      </c>
      <c r="U278" s="63"/>
      <c r="V278" s="68"/>
      <c r="W278" s="63"/>
      <c r="X278" s="63"/>
      <c r="Y278" s="63"/>
      <c r="Z278" s="63"/>
      <c r="AA278" s="100">
        <f>VLOOKUP(B:B,'[7]ETN Mgmt tool'!$C$1:$I$65536,7,FALSE)</f>
        <v>0</v>
      </c>
      <c r="AB278" s="101">
        <f>VLOOKUP(B:B,'[7]ETN Mgmt tool'!$C$1:$J$65536,8,FALSE)</f>
        <v>0</v>
      </c>
      <c r="AC278" s="102">
        <f>VLOOKUP(B:B,'[7]ETN Mgmt tool'!$C$1:$G$65536,5,FALSE)</f>
        <v>0</v>
      </c>
      <c r="AD278" s="87" t="s">
        <v>642</v>
      </c>
      <c r="AE278" s="93">
        <f>VLOOKUP(B278,'[8]COWD Accruals'!$A$10:$F$724,6,FALSE)</f>
        <v>0</v>
      </c>
    </row>
    <row r="279" spans="1:31" s="60" customFormat="1" hidden="1">
      <c r="B279" s="46" t="s">
        <v>570</v>
      </c>
      <c r="C279" s="46" t="s">
        <v>571</v>
      </c>
      <c r="D279" s="61"/>
      <c r="E279" s="77">
        <v>12839422.1</v>
      </c>
      <c r="F279" s="47">
        <v>7211708.2000000002</v>
      </c>
      <c r="G279" s="47">
        <v>20051130.300000001</v>
      </c>
      <c r="H279" s="74">
        <v>20051130.300000001</v>
      </c>
      <c r="I279" s="75">
        <v>0</v>
      </c>
      <c r="J279" s="74"/>
      <c r="K279" s="75"/>
      <c r="L279" s="74"/>
      <c r="M279" s="74"/>
      <c r="N279" s="74"/>
      <c r="O279" s="74"/>
      <c r="P279" s="74"/>
      <c r="Q279" s="106">
        <f>SUM(Q266:Q278)</f>
        <v>17620029.699999999</v>
      </c>
      <c r="R279" s="106">
        <f>SUM(R266:R278)</f>
        <v>2431100.6</v>
      </c>
      <c r="S279" s="74">
        <v>20051130.300000001</v>
      </c>
      <c r="T279" s="75">
        <v>0</v>
      </c>
      <c r="U279" s="74"/>
      <c r="V279" s="75"/>
      <c r="W279" s="74"/>
      <c r="X279" s="74"/>
      <c r="Y279" s="74"/>
      <c r="Z279" s="74"/>
      <c r="AA279" s="106">
        <f>SUM(AA266:AA278)</f>
        <v>684555.9</v>
      </c>
      <c r="AB279" s="107">
        <f>SUM(AB266:AB278)</f>
        <v>681409.1</v>
      </c>
      <c r="AC279" s="108">
        <f>SUM(AC266:AC278)</f>
        <v>1365965</v>
      </c>
      <c r="AD279" s="71"/>
      <c r="AE279" s="106">
        <f>SUM(AE266:AE278)</f>
        <v>1635268</v>
      </c>
    </row>
    <row r="280" spans="1:31" s="60" customFormat="1" hidden="1">
      <c r="B280" s="46" t="s">
        <v>572</v>
      </c>
      <c r="C280" s="46" t="s">
        <v>573</v>
      </c>
      <c r="D280" s="61"/>
      <c r="E280" s="77">
        <v>31817533.770000003</v>
      </c>
      <c r="F280" s="47">
        <v>7943931.0420972006</v>
      </c>
      <c r="G280" s="47">
        <v>39761464.812097207</v>
      </c>
      <c r="H280" s="74">
        <v>39761464.812097207</v>
      </c>
      <c r="I280" s="75">
        <v>0</v>
      </c>
      <c r="J280" s="74"/>
      <c r="K280" s="75"/>
      <c r="L280" s="74"/>
      <c r="M280" s="74"/>
      <c r="N280" s="74"/>
      <c r="O280" s="74"/>
      <c r="P280" s="74"/>
      <c r="Q280" s="109">
        <f>SUM(Q279,Q265,Q246)</f>
        <v>36969624.837738223</v>
      </c>
      <c r="R280" s="109">
        <f>SUM(R279,R265,R246)</f>
        <v>2791839.9743589745</v>
      </c>
      <c r="S280" s="74">
        <v>39761464.812097207</v>
      </c>
      <c r="T280" s="75">
        <v>0</v>
      </c>
      <c r="U280" s="74"/>
      <c r="V280" s="75"/>
      <c r="W280" s="74"/>
      <c r="X280" s="74"/>
      <c r="Y280" s="74"/>
      <c r="Z280" s="74"/>
      <c r="AA280" s="109">
        <f>SUM(AA279,AA265,AA246)</f>
        <v>19390759.02</v>
      </c>
      <c r="AB280" s="110">
        <f>SUM(AB279,AB265,AB246)</f>
        <v>2318583.6740943114</v>
      </c>
      <c r="AC280" s="111">
        <f>SUM(AC279,AC265,AC246)</f>
        <v>21709342.694094311</v>
      </c>
      <c r="AD280" s="71"/>
      <c r="AE280" s="109">
        <f>SUM(AE279,AE265,AE246)</f>
        <v>22004524.694094311</v>
      </c>
    </row>
    <row r="281" spans="1:31" s="60" customFormat="1" hidden="1">
      <c r="B281" s="40" t="s">
        <v>574</v>
      </c>
      <c r="C281" s="40" t="s">
        <v>575</v>
      </c>
      <c r="D281" s="58"/>
      <c r="E281" s="73">
        <v>339643746.11000001</v>
      </c>
      <c r="F281" s="43">
        <v>36646697.352097206</v>
      </c>
      <c r="G281" s="43">
        <v>376290443.46209729</v>
      </c>
      <c r="H281" s="74">
        <v>376290443.46209729</v>
      </c>
      <c r="I281" s="75">
        <v>0</v>
      </c>
      <c r="J281" s="74"/>
      <c r="K281" s="75"/>
      <c r="L281" s="74"/>
      <c r="M281" s="74"/>
      <c r="N281" s="74"/>
      <c r="O281" s="74"/>
      <c r="P281" s="74"/>
      <c r="Q281" s="103">
        <f>SUM(Q279,Q265,Q246,Q231,Q226,Q223)</f>
        <v>364867118.20773822</v>
      </c>
      <c r="R281" s="103">
        <f>SUM(R279,R265,R246,R231,R226,R223)</f>
        <v>11423325.584358959</v>
      </c>
      <c r="S281" s="74">
        <v>376290443.46209729</v>
      </c>
      <c r="T281" s="75">
        <v>0</v>
      </c>
      <c r="U281" s="74"/>
      <c r="V281" s="75"/>
      <c r="W281" s="74"/>
      <c r="X281" s="74"/>
      <c r="Y281" s="74"/>
      <c r="Z281" s="74"/>
      <c r="AA281" s="103">
        <f>SUM(AA279,AA265,AA246,AA231,AA226,AA223)</f>
        <v>181395911.5</v>
      </c>
      <c r="AB281" s="104">
        <f>SUM(AB279,AB265,AB246,AB231,AB226,AB223)</f>
        <v>16495982.426878937</v>
      </c>
      <c r="AC281" s="105">
        <f>SUM(AC279,AC265,AC246,AC231,AC226,AC223)</f>
        <v>197891893.92687893</v>
      </c>
      <c r="AD281" s="71"/>
      <c r="AE281" s="103">
        <f>SUM(AE279,AE265,AE246,AE231,AE226,AE223)</f>
        <v>213540631.92691892</v>
      </c>
    </row>
    <row r="282" spans="1:31" ht="15" hidden="1" outlineLevel="1">
      <c r="A282" s="17">
        <v>5</v>
      </c>
      <c r="B282" s="39" t="s">
        <v>576</v>
      </c>
      <c r="C282" s="39" t="s">
        <v>379</v>
      </c>
      <c r="D282" s="124" t="s">
        <v>667</v>
      </c>
      <c r="E282" s="67">
        <v>6215</v>
      </c>
      <c r="F282" s="37">
        <v>0</v>
      </c>
      <c r="G282" s="37">
        <v>6215</v>
      </c>
      <c r="H282" s="64">
        <v>6215</v>
      </c>
      <c r="I282" s="68">
        <v>0</v>
      </c>
      <c r="J282" s="63"/>
      <c r="K282" s="68"/>
      <c r="L282" s="63"/>
      <c r="M282" s="63"/>
      <c r="N282" s="63"/>
      <c r="O282" s="63"/>
      <c r="P282" s="89" t="s">
        <v>38</v>
      </c>
      <c r="Q282" s="93">
        <f>VLOOKUP(B282,'[6]COWD Accruals'!$A$10:$F$724,6,FALSE)</f>
        <v>6215</v>
      </c>
      <c r="R282" s="93">
        <f t="shared" ref="R282:R304" si="15">G282-Q282</f>
        <v>0</v>
      </c>
      <c r="S282" s="64">
        <v>6215</v>
      </c>
      <c r="T282" s="68">
        <v>0</v>
      </c>
      <c r="U282" s="63"/>
      <c r="V282" s="68"/>
      <c r="W282" s="63"/>
      <c r="X282" s="63"/>
      <c r="Y282" s="63"/>
      <c r="Z282" s="63"/>
      <c r="AA282" s="100">
        <f>VLOOKUP(B:B,'[7]ETN Mgmt tool'!$C$1:$I$65536,7,FALSE)</f>
        <v>6215</v>
      </c>
      <c r="AB282" s="101">
        <f>VLOOKUP(B:B,'[7]ETN Mgmt tool'!$C$1:$J$65536,8,FALSE)</f>
        <v>0</v>
      </c>
      <c r="AC282" s="102">
        <f>VLOOKUP(B:B,'[7]ETN Mgmt tool'!$C$1:$G$65536,5,FALSE)</f>
        <v>6215</v>
      </c>
      <c r="AD282" s="69" t="s">
        <v>38</v>
      </c>
      <c r="AE282" s="93">
        <f>VLOOKUP(B282,'[8]COWD Accruals'!$A$10:$F$724,6,FALSE)</f>
        <v>6215</v>
      </c>
    </row>
    <row r="283" spans="1:31" ht="15" hidden="1" outlineLevel="1">
      <c r="A283" s="17">
        <v>5</v>
      </c>
      <c r="B283" s="39" t="s">
        <v>577</v>
      </c>
      <c r="C283" s="39" t="s">
        <v>578</v>
      </c>
      <c r="D283" s="124" t="s">
        <v>667</v>
      </c>
      <c r="E283" s="67">
        <v>1100833</v>
      </c>
      <c r="F283" s="37">
        <v>0</v>
      </c>
      <c r="G283" s="37">
        <v>1100833</v>
      </c>
      <c r="H283" s="64">
        <v>1100833</v>
      </c>
      <c r="I283" s="68">
        <v>0</v>
      </c>
      <c r="J283" s="63"/>
      <c r="K283" s="68"/>
      <c r="L283" s="63"/>
      <c r="M283" s="63"/>
      <c r="N283" s="63"/>
      <c r="O283" s="63"/>
      <c r="P283" s="89" t="s">
        <v>38</v>
      </c>
      <c r="Q283" s="93">
        <f>VLOOKUP(B283,'[6]COWD Accruals'!$A$10:$F$724,6,FALSE)</f>
        <v>1100833</v>
      </c>
      <c r="R283" s="93">
        <f t="shared" si="15"/>
        <v>0</v>
      </c>
      <c r="S283" s="64">
        <v>1100833</v>
      </c>
      <c r="T283" s="68">
        <v>0</v>
      </c>
      <c r="U283" s="63"/>
      <c r="V283" s="68"/>
      <c r="W283" s="63"/>
      <c r="X283" s="63"/>
      <c r="Y283" s="63"/>
      <c r="Z283" s="63"/>
      <c r="AA283" s="100">
        <f>VLOOKUP(B:B,'[7]ETN Mgmt tool'!$C$1:$I$65536,7,FALSE)</f>
        <v>1100833</v>
      </c>
      <c r="AB283" s="101">
        <f>VLOOKUP(B:B,'[7]ETN Mgmt tool'!$C$1:$J$65536,8,FALSE)</f>
        <v>0</v>
      </c>
      <c r="AC283" s="102">
        <f>VLOOKUP(B:B,'[7]ETN Mgmt tool'!$C$1:$G$65536,5,FALSE)</f>
        <v>1100833</v>
      </c>
      <c r="AD283" s="69" t="s">
        <v>38</v>
      </c>
      <c r="AE283" s="93">
        <f>VLOOKUP(B283,'[8]COWD Accruals'!$A$10:$F$724,6,FALSE)</f>
        <v>1100833</v>
      </c>
    </row>
    <row r="284" spans="1:31" ht="15" hidden="1" outlineLevel="1">
      <c r="A284" s="17">
        <v>5</v>
      </c>
      <c r="B284" s="39" t="s">
        <v>579</v>
      </c>
      <c r="C284" s="39" t="s">
        <v>580</v>
      </c>
      <c r="D284" s="124" t="s">
        <v>667</v>
      </c>
      <c r="E284" s="67">
        <v>1651249</v>
      </c>
      <c r="F284" s="37">
        <v>0</v>
      </c>
      <c r="G284" s="37">
        <v>1651249</v>
      </c>
      <c r="H284" s="64">
        <v>1651249</v>
      </c>
      <c r="I284" s="68">
        <v>0</v>
      </c>
      <c r="J284" s="63"/>
      <c r="K284" s="68"/>
      <c r="L284" s="63"/>
      <c r="M284" s="63"/>
      <c r="N284" s="63"/>
      <c r="O284" s="63"/>
      <c r="P284" s="89" t="s">
        <v>38</v>
      </c>
      <c r="Q284" s="93">
        <f>VLOOKUP(B284,'[6]COWD Accruals'!$A$10:$F$724,6,FALSE)</f>
        <v>1651249</v>
      </c>
      <c r="R284" s="93">
        <f t="shared" si="15"/>
        <v>0</v>
      </c>
      <c r="S284" s="64">
        <v>1651249</v>
      </c>
      <c r="T284" s="68">
        <v>0</v>
      </c>
      <c r="U284" s="63"/>
      <c r="V284" s="68"/>
      <c r="W284" s="63"/>
      <c r="X284" s="63"/>
      <c r="Y284" s="63"/>
      <c r="Z284" s="63"/>
      <c r="AA284" s="100">
        <f>VLOOKUP(B:B,'[7]ETN Mgmt tool'!$C$1:$I$65536,7,FALSE)</f>
        <v>1651249</v>
      </c>
      <c r="AB284" s="101">
        <f>VLOOKUP(B:B,'[7]ETN Mgmt tool'!$C$1:$J$65536,8,FALSE)</f>
        <v>0</v>
      </c>
      <c r="AC284" s="102">
        <f>VLOOKUP(B:B,'[7]ETN Mgmt tool'!$C$1:$G$65536,5,FALSE)</f>
        <v>1651249</v>
      </c>
      <c r="AD284" s="69" t="s">
        <v>38</v>
      </c>
      <c r="AE284" s="93">
        <f>VLOOKUP(B284,'[8]COWD Accruals'!$A$10:$F$724,6,FALSE)</f>
        <v>1651249</v>
      </c>
    </row>
    <row r="285" spans="1:31" ht="15" hidden="1" outlineLevel="1">
      <c r="A285" s="17">
        <v>5</v>
      </c>
      <c r="B285" s="39" t="s">
        <v>581</v>
      </c>
      <c r="C285" s="39" t="s">
        <v>582</v>
      </c>
      <c r="D285" s="124" t="s">
        <v>667</v>
      </c>
      <c r="E285" s="67">
        <v>9687326</v>
      </c>
      <c r="F285" s="37">
        <v>0</v>
      </c>
      <c r="G285" s="37">
        <v>9687326</v>
      </c>
      <c r="H285" s="64">
        <v>9687326</v>
      </c>
      <c r="I285" s="68">
        <v>0</v>
      </c>
      <c r="J285" s="63"/>
      <c r="K285" s="68"/>
      <c r="L285" s="63"/>
      <c r="M285" s="63"/>
      <c r="N285" s="63"/>
      <c r="O285" s="63"/>
      <c r="P285" s="89" t="s">
        <v>38</v>
      </c>
      <c r="Q285" s="93">
        <f>VLOOKUP(B285,'[6]COWD Accruals'!$A$10:$F$724,6,FALSE)</f>
        <v>9687326</v>
      </c>
      <c r="R285" s="93">
        <f t="shared" si="15"/>
        <v>0</v>
      </c>
      <c r="S285" s="64">
        <v>9687326</v>
      </c>
      <c r="T285" s="68">
        <v>0</v>
      </c>
      <c r="U285" s="63"/>
      <c r="V285" s="68"/>
      <c r="W285" s="63"/>
      <c r="X285" s="63"/>
      <c r="Y285" s="63"/>
      <c r="Z285" s="63"/>
      <c r="AA285" s="100">
        <f>VLOOKUP(B:B,'[7]ETN Mgmt tool'!$C$1:$I$65536,7,FALSE)</f>
        <v>9687326</v>
      </c>
      <c r="AB285" s="101">
        <f>VLOOKUP(B:B,'[7]ETN Mgmt tool'!$C$1:$J$65536,8,FALSE)</f>
        <v>0</v>
      </c>
      <c r="AC285" s="102">
        <f>VLOOKUP(B:B,'[7]ETN Mgmt tool'!$C$1:$G$65536,5,FALSE)</f>
        <v>9687326</v>
      </c>
      <c r="AD285" s="69" t="s">
        <v>38</v>
      </c>
      <c r="AE285" s="93">
        <f>VLOOKUP(B285,'[8]COWD Accruals'!$A$10:$F$724,6,FALSE)</f>
        <v>9687326</v>
      </c>
    </row>
    <row r="286" spans="1:31" ht="15" hidden="1" outlineLevel="1">
      <c r="A286" s="17">
        <v>5</v>
      </c>
      <c r="B286" s="39" t="s">
        <v>583</v>
      </c>
      <c r="C286" s="39" t="s">
        <v>584</v>
      </c>
      <c r="D286" s="124" t="s">
        <v>667</v>
      </c>
      <c r="E286" s="67">
        <v>3302497</v>
      </c>
      <c r="F286" s="37">
        <v>0</v>
      </c>
      <c r="G286" s="37">
        <v>3302497</v>
      </c>
      <c r="H286" s="64">
        <v>3302497</v>
      </c>
      <c r="I286" s="68">
        <v>0</v>
      </c>
      <c r="J286" s="63"/>
      <c r="K286" s="68"/>
      <c r="L286" s="63"/>
      <c r="M286" s="63"/>
      <c r="N286" s="63"/>
      <c r="O286" s="63"/>
      <c r="P286" s="89" t="s">
        <v>38</v>
      </c>
      <c r="Q286" s="93">
        <f>VLOOKUP(B286,'[6]COWD Accruals'!$A$10:$F$724,6,FALSE)</f>
        <v>3302497</v>
      </c>
      <c r="R286" s="93">
        <f t="shared" si="15"/>
        <v>0</v>
      </c>
      <c r="S286" s="64">
        <v>3302497</v>
      </c>
      <c r="T286" s="68">
        <v>0</v>
      </c>
      <c r="U286" s="63"/>
      <c r="V286" s="68"/>
      <c r="W286" s="63"/>
      <c r="X286" s="63"/>
      <c r="Y286" s="63"/>
      <c r="Z286" s="63"/>
      <c r="AA286" s="100">
        <f>VLOOKUP(B:B,'[7]ETN Mgmt tool'!$C$1:$I$65536,7,FALSE)</f>
        <v>3302497</v>
      </c>
      <c r="AB286" s="101">
        <f>VLOOKUP(B:B,'[7]ETN Mgmt tool'!$C$1:$J$65536,8,FALSE)</f>
        <v>0</v>
      </c>
      <c r="AC286" s="102">
        <f>VLOOKUP(B:B,'[7]ETN Mgmt tool'!$C$1:$G$65536,5,FALSE)</f>
        <v>3302497</v>
      </c>
      <c r="AD286" s="69" t="s">
        <v>38</v>
      </c>
      <c r="AE286" s="93">
        <f>VLOOKUP(B286,'[8]COWD Accruals'!$A$10:$F$724,6,FALSE)</f>
        <v>3302497</v>
      </c>
    </row>
    <row r="287" spans="1:31" ht="15" hidden="1" outlineLevel="1">
      <c r="A287" s="17">
        <v>5</v>
      </c>
      <c r="B287" s="39" t="s">
        <v>585</v>
      </c>
      <c r="C287" s="39" t="s">
        <v>586</v>
      </c>
      <c r="D287" s="124" t="s">
        <v>667</v>
      </c>
      <c r="E287" s="67">
        <v>3302497</v>
      </c>
      <c r="F287" s="37">
        <v>0</v>
      </c>
      <c r="G287" s="37">
        <v>3302497</v>
      </c>
      <c r="H287" s="64">
        <v>3302497</v>
      </c>
      <c r="I287" s="68">
        <v>0</v>
      </c>
      <c r="J287" s="63"/>
      <c r="K287" s="68"/>
      <c r="L287" s="63"/>
      <c r="M287" s="63"/>
      <c r="N287" s="63"/>
      <c r="O287" s="63"/>
      <c r="P287" s="89" t="s">
        <v>38</v>
      </c>
      <c r="Q287" s="93">
        <f>VLOOKUP(B287,'[6]COWD Accruals'!$A$10:$F$724,6,FALSE)</f>
        <v>3302497</v>
      </c>
      <c r="R287" s="93">
        <f t="shared" si="15"/>
        <v>0</v>
      </c>
      <c r="S287" s="64">
        <v>3302497</v>
      </c>
      <c r="T287" s="68">
        <v>0</v>
      </c>
      <c r="U287" s="63"/>
      <c r="V287" s="68"/>
      <c r="W287" s="63"/>
      <c r="X287" s="63"/>
      <c r="Y287" s="63"/>
      <c r="Z287" s="63"/>
      <c r="AA287" s="100">
        <f>VLOOKUP(B:B,'[7]ETN Mgmt tool'!$C$1:$I$65536,7,FALSE)</f>
        <v>3302497</v>
      </c>
      <c r="AB287" s="101">
        <f>VLOOKUP(B:B,'[7]ETN Mgmt tool'!$C$1:$J$65536,8,FALSE)</f>
        <v>0</v>
      </c>
      <c r="AC287" s="102">
        <f>VLOOKUP(B:B,'[7]ETN Mgmt tool'!$C$1:$G$65536,5,FALSE)</f>
        <v>3302497</v>
      </c>
      <c r="AD287" s="69" t="s">
        <v>38</v>
      </c>
      <c r="AE287" s="93">
        <f>VLOOKUP(B287,'[8]COWD Accruals'!$A$10:$F$724,6,FALSE)</f>
        <v>3302497</v>
      </c>
    </row>
    <row r="288" spans="1:31" ht="15" hidden="1" outlineLevel="1">
      <c r="A288" s="17">
        <v>5</v>
      </c>
      <c r="B288" s="39" t="s">
        <v>587</v>
      </c>
      <c r="C288" s="39" t="s">
        <v>588</v>
      </c>
      <c r="D288" s="124" t="s">
        <v>667</v>
      </c>
      <c r="E288" s="67">
        <v>3302497</v>
      </c>
      <c r="F288" s="37">
        <v>0</v>
      </c>
      <c r="G288" s="37">
        <v>3302497</v>
      </c>
      <c r="H288" s="64">
        <v>3302497</v>
      </c>
      <c r="I288" s="68">
        <v>0</v>
      </c>
      <c r="J288" s="63"/>
      <c r="K288" s="68"/>
      <c r="L288" s="63"/>
      <c r="M288" s="63"/>
      <c r="N288" s="63"/>
      <c r="O288" s="63"/>
      <c r="P288" s="89" t="s">
        <v>38</v>
      </c>
      <c r="Q288" s="93">
        <f>VLOOKUP(B288,'[6]COWD Accruals'!$A$10:$F$724,6,FALSE)</f>
        <v>3302497</v>
      </c>
      <c r="R288" s="93">
        <f t="shared" si="15"/>
        <v>0</v>
      </c>
      <c r="S288" s="64">
        <v>3302497</v>
      </c>
      <c r="T288" s="68">
        <v>0</v>
      </c>
      <c r="U288" s="63"/>
      <c r="V288" s="68"/>
      <c r="W288" s="63"/>
      <c r="X288" s="63"/>
      <c r="Y288" s="63"/>
      <c r="Z288" s="63"/>
      <c r="AA288" s="100">
        <f>VLOOKUP(B:B,'[7]ETN Mgmt tool'!$C$1:$I$65536,7,FALSE)</f>
        <v>3302497</v>
      </c>
      <c r="AB288" s="101">
        <f>VLOOKUP(B:B,'[7]ETN Mgmt tool'!$C$1:$J$65536,8,FALSE)</f>
        <v>0</v>
      </c>
      <c r="AC288" s="102">
        <f>VLOOKUP(B:B,'[7]ETN Mgmt tool'!$C$1:$G$65536,5,FALSE)</f>
        <v>3302497</v>
      </c>
      <c r="AD288" s="69" t="s">
        <v>38</v>
      </c>
      <c r="AE288" s="93">
        <f>VLOOKUP(B288,'[8]COWD Accruals'!$A$10:$F$724,6,FALSE)</f>
        <v>3302497</v>
      </c>
    </row>
    <row r="289" spans="1:31" ht="15" hidden="1" outlineLevel="1">
      <c r="A289" s="17">
        <v>5</v>
      </c>
      <c r="B289" s="39" t="s">
        <v>589</v>
      </c>
      <c r="C289" s="39" t="s">
        <v>590</v>
      </c>
      <c r="D289" s="124" t="s">
        <v>667</v>
      </c>
      <c r="E289" s="67">
        <v>3852914</v>
      </c>
      <c r="F289" s="37">
        <v>0</v>
      </c>
      <c r="G289" s="37">
        <v>3852914</v>
      </c>
      <c r="H289" s="64">
        <v>3852914</v>
      </c>
      <c r="I289" s="68">
        <v>0</v>
      </c>
      <c r="J289" s="63"/>
      <c r="K289" s="68"/>
      <c r="L289" s="63"/>
      <c r="M289" s="63"/>
      <c r="N289" s="63"/>
      <c r="O289" s="63"/>
      <c r="P289" s="89" t="s">
        <v>38</v>
      </c>
      <c r="Q289" s="93">
        <f>VLOOKUP(B289,'[6]COWD Accruals'!$A$10:$F$724,6,FALSE)</f>
        <v>3852914</v>
      </c>
      <c r="R289" s="93">
        <f t="shared" si="15"/>
        <v>0</v>
      </c>
      <c r="S289" s="64">
        <v>3852914</v>
      </c>
      <c r="T289" s="68">
        <v>0</v>
      </c>
      <c r="U289" s="63"/>
      <c r="V289" s="68"/>
      <c r="W289" s="63"/>
      <c r="X289" s="63"/>
      <c r="Y289" s="63"/>
      <c r="Z289" s="63"/>
      <c r="AA289" s="100">
        <f>VLOOKUP(B:B,'[7]ETN Mgmt tool'!$C$1:$I$65536,7,FALSE)</f>
        <v>3852914</v>
      </c>
      <c r="AB289" s="101">
        <f>VLOOKUP(B:B,'[7]ETN Mgmt tool'!$C$1:$J$65536,8,FALSE)</f>
        <v>0</v>
      </c>
      <c r="AC289" s="102">
        <f>VLOOKUP(B:B,'[7]ETN Mgmt tool'!$C$1:$G$65536,5,FALSE)</f>
        <v>3852914</v>
      </c>
      <c r="AD289" s="69" t="s">
        <v>38</v>
      </c>
      <c r="AE289" s="93">
        <f>VLOOKUP(B289,'[8]COWD Accruals'!$A$10:$F$724,6,FALSE)</f>
        <v>3852914</v>
      </c>
    </row>
    <row r="290" spans="1:31" ht="15" hidden="1" outlineLevel="1">
      <c r="A290" s="17">
        <v>5</v>
      </c>
      <c r="B290" s="39" t="s">
        <v>591</v>
      </c>
      <c r="C290" s="39" t="s">
        <v>592</v>
      </c>
      <c r="D290" s="124" t="s">
        <v>667</v>
      </c>
      <c r="E290" s="67">
        <v>3302497</v>
      </c>
      <c r="F290" s="37">
        <v>0</v>
      </c>
      <c r="G290" s="37">
        <v>3302497</v>
      </c>
      <c r="H290" s="64">
        <v>3302497</v>
      </c>
      <c r="I290" s="68">
        <v>0</v>
      </c>
      <c r="J290" s="63"/>
      <c r="K290" s="68"/>
      <c r="L290" s="63"/>
      <c r="M290" s="63"/>
      <c r="N290" s="63"/>
      <c r="O290" s="63"/>
      <c r="P290" s="89" t="s">
        <v>38</v>
      </c>
      <c r="Q290" s="93">
        <f>VLOOKUP(B290,'[6]COWD Accruals'!$A$10:$F$724,6,FALSE)</f>
        <v>3302497</v>
      </c>
      <c r="R290" s="93">
        <f t="shared" si="15"/>
        <v>0</v>
      </c>
      <c r="S290" s="64">
        <v>3302497</v>
      </c>
      <c r="T290" s="68">
        <v>0</v>
      </c>
      <c r="U290" s="63"/>
      <c r="V290" s="68"/>
      <c r="W290" s="63"/>
      <c r="X290" s="63"/>
      <c r="Y290" s="63"/>
      <c r="Z290" s="63"/>
      <c r="AA290" s="100">
        <f>VLOOKUP(B:B,'[7]ETN Mgmt tool'!$C$1:$I$65536,7,FALSE)</f>
        <v>3302497</v>
      </c>
      <c r="AB290" s="101">
        <f>VLOOKUP(B:B,'[7]ETN Mgmt tool'!$C$1:$J$65536,8,FALSE)</f>
        <v>0</v>
      </c>
      <c r="AC290" s="102">
        <f>VLOOKUP(B:B,'[7]ETN Mgmt tool'!$C$1:$G$65536,5,FALSE)</f>
        <v>3302497</v>
      </c>
      <c r="AD290" s="69" t="s">
        <v>38</v>
      </c>
      <c r="AE290" s="93">
        <f>VLOOKUP(B290,'[8]COWD Accruals'!$A$10:$F$724,6,FALSE)</f>
        <v>3302497</v>
      </c>
    </row>
    <row r="291" spans="1:31" ht="15" hidden="1" outlineLevel="1">
      <c r="A291" s="17">
        <v>5</v>
      </c>
      <c r="B291" s="39" t="s">
        <v>593</v>
      </c>
      <c r="C291" s="39" t="s">
        <v>594</v>
      </c>
      <c r="D291" s="124" t="s">
        <v>667</v>
      </c>
      <c r="E291" s="67">
        <v>1100832.5</v>
      </c>
      <c r="F291" s="37">
        <v>0</v>
      </c>
      <c r="G291" s="37">
        <v>1100832.5</v>
      </c>
      <c r="H291" s="64">
        <v>1100832.5</v>
      </c>
      <c r="I291" s="68">
        <v>0</v>
      </c>
      <c r="J291" s="63"/>
      <c r="K291" s="68"/>
      <c r="L291" s="63"/>
      <c r="M291" s="63"/>
      <c r="N291" s="63"/>
      <c r="O291" s="63"/>
      <c r="P291" s="89" t="s">
        <v>38</v>
      </c>
      <c r="Q291" s="93">
        <f>VLOOKUP(B291,'[6]COWD Accruals'!$A$10:$F$724,6,FALSE)</f>
        <v>1100832.5</v>
      </c>
      <c r="R291" s="93">
        <f t="shared" si="15"/>
        <v>0</v>
      </c>
      <c r="S291" s="64">
        <v>1100832.5</v>
      </c>
      <c r="T291" s="68">
        <v>0</v>
      </c>
      <c r="U291" s="63"/>
      <c r="V291" s="68"/>
      <c r="W291" s="63"/>
      <c r="X291" s="63"/>
      <c r="Y291" s="63"/>
      <c r="Z291" s="63"/>
      <c r="AA291" s="100">
        <f>VLOOKUP(B:B,'[7]ETN Mgmt tool'!$C$1:$I$65536,7,FALSE)</f>
        <v>1100832.5</v>
      </c>
      <c r="AB291" s="101">
        <f>VLOOKUP(B:B,'[7]ETN Mgmt tool'!$C$1:$J$65536,8,FALSE)</f>
        <v>0</v>
      </c>
      <c r="AC291" s="102">
        <f>VLOOKUP(B:B,'[7]ETN Mgmt tool'!$C$1:$G$65536,5,FALSE)</f>
        <v>1100832.5</v>
      </c>
      <c r="AD291" s="69" t="s">
        <v>38</v>
      </c>
      <c r="AE291" s="93">
        <f>VLOOKUP(B291,'[8]COWD Accruals'!$A$10:$F$724,6,FALSE)</f>
        <v>1100832.5</v>
      </c>
    </row>
    <row r="292" spans="1:31" ht="15" hidden="1" outlineLevel="1">
      <c r="A292" s="17">
        <v>5</v>
      </c>
      <c r="B292" s="39" t="s">
        <v>595</v>
      </c>
      <c r="C292" s="39" t="s">
        <v>596</v>
      </c>
      <c r="D292" s="124" t="s">
        <v>667</v>
      </c>
      <c r="E292" s="67">
        <v>0</v>
      </c>
      <c r="F292" s="37">
        <v>1100832.5</v>
      </c>
      <c r="G292" s="37">
        <v>1100832.5</v>
      </c>
      <c r="H292" s="64">
        <v>1100832.5</v>
      </c>
      <c r="I292" s="68">
        <v>0</v>
      </c>
      <c r="J292" s="63"/>
      <c r="K292" s="68"/>
      <c r="L292" s="63"/>
      <c r="M292" s="63"/>
      <c r="N292" s="63"/>
      <c r="O292" s="63"/>
      <c r="P292" s="89" t="s">
        <v>38</v>
      </c>
      <c r="Q292" s="93">
        <f>VLOOKUP(B292,'[6]COWD Accruals'!$A$10:$F$724,6,FALSE)</f>
        <v>1100832.5</v>
      </c>
      <c r="R292" s="93">
        <f t="shared" si="15"/>
        <v>0</v>
      </c>
      <c r="S292" s="64">
        <v>1100832.5</v>
      </c>
      <c r="T292" s="68">
        <v>0</v>
      </c>
      <c r="U292" s="63"/>
      <c r="V292" s="68"/>
      <c r="W292" s="63"/>
      <c r="X292" s="63"/>
      <c r="Y292" s="63"/>
      <c r="Z292" s="63"/>
      <c r="AA292" s="100">
        <f>VLOOKUP(B:B,'[7]ETN Mgmt tool'!$C$1:$I$65536,7,FALSE)</f>
        <v>0</v>
      </c>
      <c r="AB292" s="101">
        <f>VLOOKUP(B:B,'[7]ETN Mgmt tool'!$C$1:$J$65536,8,FALSE)</f>
        <v>0</v>
      </c>
      <c r="AC292" s="102">
        <f>VLOOKUP(B:B,'[7]ETN Mgmt tool'!$C$1:$G$65536,5,FALSE)</f>
        <v>0</v>
      </c>
      <c r="AD292" s="69" t="s">
        <v>38</v>
      </c>
      <c r="AE292" s="93">
        <f>VLOOKUP(B292,'[8]COWD Accruals'!$A$10:$F$724,6,FALSE)</f>
        <v>0</v>
      </c>
    </row>
    <row r="293" spans="1:31" ht="15" hidden="1" outlineLevel="1">
      <c r="A293" s="17">
        <v>5</v>
      </c>
      <c r="B293" s="39" t="s">
        <v>597</v>
      </c>
      <c r="C293" s="39" t="s">
        <v>598</v>
      </c>
      <c r="D293" s="124" t="s">
        <v>667</v>
      </c>
      <c r="E293" s="67">
        <v>550416.25</v>
      </c>
      <c r="F293" s="37">
        <v>0</v>
      </c>
      <c r="G293" s="37">
        <v>550416.25</v>
      </c>
      <c r="H293" s="64">
        <v>550416.25</v>
      </c>
      <c r="I293" s="68">
        <v>0</v>
      </c>
      <c r="J293" s="63"/>
      <c r="K293" s="68"/>
      <c r="L293" s="63"/>
      <c r="M293" s="63"/>
      <c r="N293" s="63"/>
      <c r="O293" s="63"/>
      <c r="P293" s="89" t="s">
        <v>38</v>
      </c>
      <c r="Q293" s="93">
        <f>VLOOKUP(B293,'[6]COWD Accruals'!$A$10:$F$724,6,FALSE)</f>
        <v>550416.25</v>
      </c>
      <c r="R293" s="93">
        <f t="shared" si="15"/>
        <v>0</v>
      </c>
      <c r="S293" s="64">
        <v>550416.25</v>
      </c>
      <c r="T293" s="68">
        <v>0</v>
      </c>
      <c r="U293" s="63"/>
      <c r="V293" s="68"/>
      <c r="W293" s="63"/>
      <c r="X293" s="63"/>
      <c r="Y293" s="63"/>
      <c r="Z293" s="63"/>
      <c r="AA293" s="100">
        <f>VLOOKUP(B:B,'[7]ETN Mgmt tool'!$C$1:$I$65536,7,FALSE)</f>
        <v>0</v>
      </c>
      <c r="AB293" s="101">
        <f>VLOOKUP(B:B,'[7]ETN Mgmt tool'!$C$1:$J$65536,8,FALSE)</f>
        <v>0</v>
      </c>
      <c r="AC293" s="102">
        <f>VLOOKUP(B:B,'[7]ETN Mgmt tool'!$C$1:$G$65536,5,FALSE)</f>
        <v>0</v>
      </c>
      <c r="AD293" s="69" t="s">
        <v>38</v>
      </c>
      <c r="AE293" s="93">
        <f>VLOOKUP(B293,'[8]COWD Accruals'!$A$10:$F$724,6,FALSE)</f>
        <v>0</v>
      </c>
    </row>
    <row r="294" spans="1:31" ht="15" hidden="1" outlineLevel="1">
      <c r="A294" s="17">
        <v>5</v>
      </c>
      <c r="B294" s="39" t="s">
        <v>599</v>
      </c>
      <c r="C294" s="39" t="s">
        <v>600</v>
      </c>
      <c r="D294" s="124" t="s">
        <v>667</v>
      </c>
      <c r="E294" s="67">
        <v>550416</v>
      </c>
      <c r="F294" s="37">
        <v>0</v>
      </c>
      <c r="G294" s="37">
        <v>550416</v>
      </c>
      <c r="H294" s="64">
        <v>550416</v>
      </c>
      <c r="I294" s="68">
        <v>0</v>
      </c>
      <c r="J294" s="63"/>
      <c r="K294" s="68"/>
      <c r="L294" s="63"/>
      <c r="M294" s="63"/>
      <c r="N294" s="63"/>
      <c r="O294" s="63"/>
      <c r="P294" s="89" t="s">
        <v>38</v>
      </c>
      <c r="Q294" s="93">
        <f>VLOOKUP(B294,'[6]COWD Accruals'!$A$10:$F$724,6,FALSE)</f>
        <v>550416</v>
      </c>
      <c r="R294" s="93">
        <f t="shared" si="15"/>
        <v>0</v>
      </c>
      <c r="S294" s="64">
        <v>550416</v>
      </c>
      <c r="T294" s="68">
        <v>0</v>
      </c>
      <c r="U294" s="63"/>
      <c r="V294" s="68"/>
      <c r="W294" s="63"/>
      <c r="X294" s="63"/>
      <c r="Y294" s="63"/>
      <c r="Z294" s="63"/>
      <c r="AA294" s="100">
        <f>VLOOKUP(B:B,'[7]ETN Mgmt tool'!$C$1:$I$65536,7,FALSE)</f>
        <v>0</v>
      </c>
      <c r="AB294" s="101">
        <f>VLOOKUP(B:B,'[7]ETN Mgmt tool'!$C$1:$J$65536,8,FALSE)</f>
        <v>0</v>
      </c>
      <c r="AC294" s="102">
        <f>VLOOKUP(B:B,'[7]ETN Mgmt tool'!$C$1:$G$65536,5,FALSE)</f>
        <v>0</v>
      </c>
      <c r="AD294" s="69" t="s">
        <v>38</v>
      </c>
      <c r="AE294" s="93">
        <f>VLOOKUP(B294,'[8]COWD Accruals'!$A$10:$F$724,6,FALSE)</f>
        <v>0</v>
      </c>
    </row>
    <row r="295" spans="1:31" ht="15" hidden="1" outlineLevel="1">
      <c r="A295" s="17">
        <v>5</v>
      </c>
      <c r="B295" s="39" t="s">
        <v>601</v>
      </c>
      <c r="C295" s="39" t="s">
        <v>602</v>
      </c>
      <c r="D295" s="124" t="s">
        <v>667</v>
      </c>
      <c r="E295" s="67">
        <v>0</v>
      </c>
      <c r="F295" s="37">
        <v>550416.25</v>
      </c>
      <c r="G295" s="37">
        <v>550416.25</v>
      </c>
      <c r="H295" s="64">
        <v>550416.25</v>
      </c>
      <c r="I295" s="68">
        <v>0</v>
      </c>
      <c r="J295" s="63"/>
      <c r="K295" s="68"/>
      <c r="L295" s="63"/>
      <c r="M295" s="63"/>
      <c r="N295" s="63"/>
      <c r="O295" s="63"/>
      <c r="P295" s="89" t="s">
        <v>38</v>
      </c>
      <c r="Q295" s="93">
        <f>VLOOKUP(B295,'[6]COWD Accruals'!$A$10:$F$724,6,FALSE)</f>
        <v>550416.25</v>
      </c>
      <c r="R295" s="93">
        <f t="shared" si="15"/>
        <v>0</v>
      </c>
      <c r="S295" s="64">
        <v>550416.25</v>
      </c>
      <c r="T295" s="68">
        <v>0</v>
      </c>
      <c r="U295" s="63"/>
      <c r="V295" s="68"/>
      <c r="W295" s="63"/>
      <c r="X295" s="63"/>
      <c r="Y295" s="63"/>
      <c r="Z295" s="63"/>
      <c r="AA295" s="100">
        <f>VLOOKUP(B:B,'[7]ETN Mgmt tool'!$C$1:$I$65536,7,FALSE)</f>
        <v>0</v>
      </c>
      <c r="AB295" s="101">
        <f>VLOOKUP(B:B,'[7]ETN Mgmt tool'!$C$1:$J$65536,8,FALSE)</f>
        <v>0</v>
      </c>
      <c r="AC295" s="102">
        <f>VLOOKUP(B:B,'[7]ETN Mgmt tool'!$C$1:$G$65536,5,FALSE)</f>
        <v>0</v>
      </c>
      <c r="AD295" s="69" t="s">
        <v>38</v>
      </c>
      <c r="AE295" s="93">
        <f>VLOOKUP(B295,'[8]COWD Accruals'!$A$10:$F$724,6,FALSE)</f>
        <v>0</v>
      </c>
    </row>
    <row r="296" spans="1:31" ht="15" hidden="1" outlineLevel="1">
      <c r="A296" s="17">
        <v>5</v>
      </c>
      <c r="B296" s="39" t="s">
        <v>603</v>
      </c>
      <c r="C296" s="39" t="s">
        <v>604</v>
      </c>
      <c r="D296" s="124" t="s">
        <v>667</v>
      </c>
      <c r="E296" s="67">
        <v>11075131</v>
      </c>
      <c r="F296" s="37">
        <v>0</v>
      </c>
      <c r="G296" s="37">
        <v>11075131</v>
      </c>
      <c r="H296" s="64">
        <v>11075131</v>
      </c>
      <c r="I296" s="68">
        <v>0</v>
      </c>
      <c r="J296" s="63"/>
      <c r="K296" s="68"/>
      <c r="L296" s="63"/>
      <c r="M296" s="63"/>
      <c r="N296" s="63"/>
      <c r="O296" s="63"/>
      <c r="P296" s="89" t="s">
        <v>38</v>
      </c>
      <c r="Q296" s="93">
        <f>VLOOKUP(B296,'[6]COWD Accruals'!$A$10:$F$724,6,FALSE)</f>
        <v>11075131</v>
      </c>
      <c r="R296" s="93">
        <f t="shared" si="15"/>
        <v>0</v>
      </c>
      <c r="S296" s="64">
        <v>11075131</v>
      </c>
      <c r="T296" s="68">
        <v>0</v>
      </c>
      <c r="U296" s="63"/>
      <c r="V296" s="68"/>
      <c r="W296" s="63"/>
      <c r="X296" s="63"/>
      <c r="Y296" s="63"/>
      <c r="Z296" s="63"/>
      <c r="AA296" s="100">
        <f>VLOOKUP(B:B,'[7]ETN Mgmt tool'!$C$1:$I$65536,7,FALSE)</f>
        <v>11075131</v>
      </c>
      <c r="AB296" s="101">
        <f>VLOOKUP(B:B,'[7]ETN Mgmt tool'!$C$1:$J$65536,8,FALSE)</f>
        <v>0</v>
      </c>
      <c r="AC296" s="102">
        <f>VLOOKUP(B:B,'[7]ETN Mgmt tool'!$C$1:$G$65536,5,FALSE)</f>
        <v>11075131</v>
      </c>
      <c r="AD296" s="69" t="s">
        <v>38</v>
      </c>
      <c r="AE296" s="93">
        <f>VLOOKUP(B296,'[8]COWD Accruals'!$A$10:$F$724,6,FALSE)</f>
        <v>11075131</v>
      </c>
    </row>
    <row r="297" spans="1:31" ht="15" hidden="1" outlineLevel="1">
      <c r="A297" s="17">
        <v>5</v>
      </c>
      <c r="B297" s="39" t="s">
        <v>605</v>
      </c>
      <c r="C297" s="39" t="s">
        <v>606</v>
      </c>
      <c r="D297" s="124" t="s">
        <v>667</v>
      </c>
      <c r="E297" s="67">
        <v>0</v>
      </c>
      <c r="F297" s="37">
        <v>0</v>
      </c>
      <c r="G297" s="37">
        <v>0</v>
      </c>
      <c r="H297" s="64">
        <v>0</v>
      </c>
      <c r="I297" s="68">
        <v>0</v>
      </c>
      <c r="J297" s="63"/>
      <c r="K297" s="68"/>
      <c r="L297" s="63"/>
      <c r="M297" s="63"/>
      <c r="N297" s="63"/>
      <c r="O297" s="63"/>
      <c r="P297" s="89" t="s">
        <v>38</v>
      </c>
      <c r="Q297" s="93">
        <f>VLOOKUP(B297,'[6]COWD Accruals'!$A$10:$F$724,6,FALSE)</f>
        <v>0</v>
      </c>
      <c r="R297" s="93">
        <f t="shared" si="15"/>
        <v>0</v>
      </c>
      <c r="S297" s="64">
        <v>0</v>
      </c>
      <c r="T297" s="68">
        <v>0</v>
      </c>
      <c r="U297" s="63"/>
      <c r="V297" s="68"/>
      <c r="W297" s="63"/>
      <c r="X297" s="63"/>
      <c r="Y297" s="63"/>
      <c r="Z297" s="63"/>
      <c r="AA297" s="100">
        <f>VLOOKUP(B:B,'[7]ETN Mgmt tool'!$C$1:$I$65536,7,FALSE)</f>
        <v>0</v>
      </c>
      <c r="AB297" s="101">
        <f>VLOOKUP(B:B,'[7]ETN Mgmt tool'!$C$1:$J$65536,8,FALSE)</f>
        <v>0</v>
      </c>
      <c r="AC297" s="102">
        <f>VLOOKUP(B:B,'[7]ETN Mgmt tool'!$C$1:$G$65536,5,FALSE)</f>
        <v>0</v>
      </c>
      <c r="AD297" s="69" t="s">
        <v>38</v>
      </c>
      <c r="AE297" s="93">
        <f>VLOOKUP(B297,'[8]COWD Accruals'!$A$10:$F$724,6,FALSE)</f>
        <v>0</v>
      </c>
    </row>
    <row r="298" spans="1:31" ht="15" hidden="1" outlineLevel="1">
      <c r="A298" s="17">
        <v>5</v>
      </c>
      <c r="B298" s="39" t="s">
        <v>607</v>
      </c>
      <c r="C298" s="39" t="s">
        <v>608</v>
      </c>
      <c r="D298" s="124" t="s">
        <v>667</v>
      </c>
      <c r="E298" s="67">
        <v>4513413.26</v>
      </c>
      <c r="F298" s="37">
        <v>0</v>
      </c>
      <c r="G298" s="37">
        <v>4513413.26</v>
      </c>
      <c r="H298" s="64">
        <v>4513413.26</v>
      </c>
      <c r="I298" s="68">
        <v>0</v>
      </c>
      <c r="J298" s="63"/>
      <c r="K298" s="68"/>
      <c r="L298" s="63"/>
      <c r="M298" s="63"/>
      <c r="N298" s="63"/>
      <c r="O298" s="63"/>
      <c r="P298" s="89" t="s">
        <v>38</v>
      </c>
      <c r="Q298" s="93">
        <f>VLOOKUP(B298,'[6]COWD Accruals'!$A$10:$F$724,6,FALSE)</f>
        <v>4513413.26</v>
      </c>
      <c r="R298" s="93">
        <f t="shared" si="15"/>
        <v>0</v>
      </c>
      <c r="S298" s="64">
        <v>4513413.26</v>
      </c>
      <c r="T298" s="68">
        <v>0</v>
      </c>
      <c r="U298" s="63"/>
      <c r="V298" s="68"/>
      <c r="W298" s="63"/>
      <c r="X298" s="63"/>
      <c r="Y298" s="63"/>
      <c r="Z298" s="63"/>
      <c r="AA298" s="100">
        <f>VLOOKUP(B:B,'[7]ETN Mgmt tool'!$C$1:$I$65536,7,FALSE)</f>
        <v>4073080</v>
      </c>
      <c r="AB298" s="101">
        <f>VLOOKUP(B:B,'[7]ETN Mgmt tool'!$C$1:$J$65536,8,FALSE)</f>
        <v>440362</v>
      </c>
      <c r="AC298" s="102">
        <f>VLOOKUP(B:B,'[7]ETN Mgmt tool'!$C$1:$G$65536,5,FALSE)</f>
        <v>4513442</v>
      </c>
      <c r="AD298" s="69" t="s">
        <v>38</v>
      </c>
      <c r="AE298" s="93">
        <f>VLOOKUP(B298,'[8]COWD Accruals'!$A$10:$F$724,6,FALSE)</f>
        <v>4513442</v>
      </c>
    </row>
    <row r="299" spans="1:31" ht="15" hidden="1" outlineLevel="1">
      <c r="A299" s="17">
        <v>5</v>
      </c>
      <c r="B299" s="39" t="s">
        <v>609</v>
      </c>
      <c r="C299" s="39" t="s">
        <v>402</v>
      </c>
      <c r="D299" s="124" t="s">
        <v>667</v>
      </c>
      <c r="E299" s="67">
        <v>2752081</v>
      </c>
      <c r="F299" s="37">
        <v>660499.5</v>
      </c>
      <c r="G299" s="37">
        <v>3412580.5</v>
      </c>
      <c r="H299" s="64">
        <v>3412580.5</v>
      </c>
      <c r="I299" s="68">
        <v>0</v>
      </c>
      <c r="J299" s="63"/>
      <c r="K299" s="68"/>
      <c r="L299" s="63"/>
      <c r="M299" s="63"/>
      <c r="N299" s="63"/>
      <c r="O299" s="63"/>
      <c r="P299" s="89" t="s">
        <v>38</v>
      </c>
      <c r="Q299" s="93">
        <f>VLOOKUP(B299,'[6]COWD Accruals'!$A$10:$F$724,6,FALSE)</f>
        <v>3192414</v>
      </c>
      <c r="R299" s="93">
        <f t="shared" si="15"/>
        <v>220166.5</v>
      </c>
      <c r="S299" s="64">
        <v>3412580.5</v>
      </c>
      <c r="T299" s="68">
        <v>0</v>
      </c>
      <c r="U299" s="63"/>
      <c r="V299" s="68"/>
      <c r="W299" s="63"/>
      <c r="X299" s="63"/>
      <c r="Y299" s="63"/>
      <c r="Z299" s="63"/>
      <c r="AA299" s="100">
        <f>VLOOKUP(B:B,'[7]ETN Mgmt tool'!$C$1:$I$65536,7,FALSE)</f>
        <v>0</v>
      </c>
      <c r="AB299" s="101">
        <f>VLOOKUP(B:B,'[7]ETN Mgmt tool'!$C$1:$J$65536,8,FALSE)</f>
        <v>0</v>
      </c>
      <c r="AC299" s="102">
        <f>VLOOKUP(B:B,'[7]ETN Mgmt tool'!$C$1:$G$65536,5,FALSE)</f>
        <v>0</v>
      </c>
      <c r="AD299" s="69" t="s">
        <v>38</v>
      </c>
      <c r="AE299" s="93">
        <f>VLOOKUP(B299,'[8]COWD Accruals'!$A$10:$F$724,6,FALSE)</f>
        <v>0</v>
      </c>
    </row>
    <row r="300" spans="1:31" ht="15" hidden="1" outlineLevel="1">
      <c r="A300" s="17">
        <v>5</v>
      </c>
      <c r="B300" s="39" t="s">
        <v>610</v>
      </c>
      <c r="C300" s="39" t="s">
        <v>611</v>
      </c>
      <c r="D300" s="124" t="s">
        <v>667</v>
      </c>
      <c r="E300" s="67">
        <v>1799024.98</v>
      </c>
      <c r="F300" s="37">
        <v>317475</v>
      </c>
      <c r="G300" s="37">
        <v>2116499.98</v>
      </c>
      <c r="H300" s="64">
        <v>2116499.98</v>
      </c>
      <c r="I300" s="68">
        <v>0</v>
      </c>
      <c r="J300" s="63"/>
      <c r="K300" s="68"/>
      <c r="L300" s="63"/>
      <c r="M300" s="63"/>
      <c r="N300" s="63"/>
      <c r="O300" s="63"/>
      <c r="P300" s="89" t="s">
        <v>38</v>
      </c>
      <c r="Q300" s="93">
        <f>VLOOKUP(B300,'[6]COWD Accruals'!$A$10:$F$724,6,FALSE)</f>
        <v>2116499.98</v>
      </c>
      <c r="R300" s="93">
        <f t="shared" si="15"/>
        <v>0</v>
      </c>
      <c r="S300" s="64">
        <v>2116499.98</v>
      </c>
      <c r="T300" s="68">
        <v>0</v>
      </c>
      <c r="U300" s="63"/>
      <c r="V300" s="68"/>
      <c r="W300" s="63"/>
      <c r="X300" s="63"/>
      <c r="Y300" s="63"/>
      <c r="Z300" s="63"/>
      <c r="AA300" s="100">
        <f>VLOOKUP(B:B,'[7]ETN Mgmt tool'!$C$1:$I$65536,7,FALSE)</f>
        <v>846600</v>
      </c>
      <c r="AB300" s="101">
        <f>VLOOKUP(B:B,'[7]ETN Mgmt tool'!$C$1:$J$65536,8,FALSE)</f>
        <v>0</v>
      </c>
      <c r="AC300" s="102">
        <f>VLOOKUP(B:B,'[7]ETN Mgmt tool'!$C$1:$G$65536,5,FALSE)</f>
        <v>846600</v>
      </c>
      <c r="AD300" s="69" t="s">
        <v>38</v>
      </c>
      <c r="AE300" s="93">
        <f>VLOOKUP(B300,'[8]COWD Accruals'!$A$10:$F$724,6,FALSE)</f>
        <v>846600</v>
      </c>
    </row>
    <row r="301" spans="1:31" ht="15" hidden="1" outlineLevel="1">
      <c r="A301" s="17">
        <v>5</v>
      </c>
      <c r="B301" s="39" t="s">
        <v>612</v>
      </c>
      <c r="C301" s="39" t="s">
        <v>613</v>
      </c>
      <c r="D301" s="124" t="s">
        <v>667</v>
      </c>
      <c r="E301" s="67">
        <v>703036.02</v>
      </c>
      <c r="F301" s="37">
        <v>0</v>
      </c>
      <c r="G301" s="37">
        <v>703036.02</v>
      </c>
      <c r="H301" s="64">
        <v>703036.02</v>
      </c>
      <c r="I301" s="68">
        <v>0</v>
      </c>
      <c r="J301" s="63"/>
      <c r="K301" s="68"/>
      <c r="L301" s="63"/>
      <c r="M301" s="63"/>
      <c r="N301" s="63"/>
      <c r="O301" s="63"/>
      <c r="P301" s="89" t="s">
        <v>38</v>
      </c>
      <c r="Q301" s="93">
        <f>VLOOKUP(B301,'[6]COWD Accruals'!$A$10:$F$724,6,FALSE)</f>
        <v>703036.02</v>
      </c>
      <c r="R301" s="93">
        <f t="shared" si="15"/>
        <v>0</v>
      </c>
      <c r="S301" s="64">
        <v>703036.02</v>
      </c>
      <c r="T301" s="68">
        <v>0</v>
      </c>
      <c r="U301" s="63"/>
      <c r="V301" s="68"/>
      <c r="W301" s="63"/>
      <c r="X301" s="63"/>
      <c r="Y301" s="63"/>
      <c r="Z301" s="63"/>
      <c r="AA301" s="100">
        <f>VLOOKUP(B:B,'[7]ETN Mgmt tool'!$C$1:$I$65536,7,FALSE)</f>
        <v>465477</v>
      </c>
      <c r="AB301" s="101">
        <f>VLOOKUP(B:B,'[7]ETN Mgmt tool'!$C$1:$J$65536,8,FALSE)</f>
        <v>0</v>
      </c>
      <c r="AC301" s="102">
        <f>VLOOKUP(B:B,'[7]ETN Mgmt tool'!$C$1:$G$65536,5,FALSE)</f>
        <v>465477</v>
      </c>
      <c r="AD301" s="69" t="s">
        <v>38</v>
      </c>
      <c r="AE301" s="93">
        <f>VLOOKUP(B301,'[8]COWD Accruals'!$A$10:$F$724,6,FALSE)</f>
        <v>465477</v>
      </c>
    </row>
    <row r="302" spans="1:31" ht="15" hidden="1" outlineLevel="1">
      <c r="A302" s="17">
        <v>5</v>
      </c>
      <c r="B302" s="39" t="s">
        <v>614</v>
      </c>
      <c r="C302" s="48" t="s">
        <v>615</v>
      </c>
      <c r="D302" s="124" t="s">
        <v>667</v>
      </c>
      <c r="E302" s="67">
        <v>481478</v>
      </c>
      <c r="F302" s="37">
        <v>37500</v>
      </c>
      <c r="G302" s="37">
        <v>518978</v>
      </c>
      <c r="H302" s="64">
        <v>518978</v>
      </c>
      <c r="I302" s="68">
        <v>0</v>
      </c>
      <c r="J302" s="63"/>
      <c r="K302" s="68"/>
      <c r="L302" s="63"/>
      <c r="M302" s="63"/>
      <c r="N302" s="63"/>
      <c r="O302" s="63"/>
      <c r="P302" s="89" t="s">
        <v>38</v>
      </c>
      <c r="Q302" s="93">
        <f>VLOOKUP(B302,'[6]COWD Accruals'!$A$10:$F$724,6,FALSE)</f>
        <v>506478</v>
      </c>
      <c r="R302" s="93">
        <f t="shared" si="15"/>
        <v>12500</v>
      </c>
      <c r="S302" s="64">
        <v>518978</v>
      </c>
      <c r="T302" s="68">
        <v>0</v>
      </c>
      <c r="U302" s="63"/>
      <c r="V302" s="68"/>
      <c r="W302" s="63"/>
      <c r="X302" s="63"/>
      <c r="Y302" s="63"/>
      <c r="Z302" s="63"/>
      <c r="AA302" s="100">
        <f>VLOOKUP(B:B,'[7]ETN Mgmt tool'!$C$1:$I$65536,7,FALSE)</f>
        <v>378333</v>
      </c>
      <c r="AB302" s="101">
        <f>VLOOKUP(B:B,'[7]ETN Mgmt tool'!$C$1:$J$65536,8,FALSE)</f>
        <v>0</v>
      </c>
      <c r="AC302" s="102">
        <f>VLOOKUP(B:B,'[7]ETN Mgmt tool'!$C$1:$G$65536,5,FALSE)</f>
        <v>378333</v>
      </c>
      <c r="AD302" s="69" t="s">
        <v>38</v>
      </c>
      <c r="AE302" s="93">
        <f>VLOOKUP(B302,'[8]COWD Accruals'!$A$10:$F$724,6,FALSE)</f>
        <v>378333</v>
      </c>
    </row>
    <row r="303" spans="1:31" ht="15" hidden="1" outlineLevel="1">
      <c r="A303" s="17">
        <v>5</v>
      </c>
      <c r="B303" s="39" t="s">
        <v>616</v>
      </c>
      <c r="C303" s="39" t="s">
        <v>617</v>
      </c>
      <c r="D303" s="124" t="s">
        <v>667</v>
      </c>
      <c r="E303" s="67">
        <v>13713.97</v>
      </c>
      <c r="F303" s="37">
        <v>0</v>
      </c>
      <c r="G303" s="37">
        <v>13713.97</v>
      </c>
      <c r="H303" s="64">
        <v>13713.97</v>
      </c>
      <c r="I303" s="68">
        <v>0</v>
      </c>
      <c r="J303" s="63"/>
      <c r="K303" s="68"/>
      <c r="L303" s="63"/>
      <c r="M303" s="63"/>
      <c r="N303" s="63"/>
      <c r="O303" s="63"/>
      <c r="P303" s="89" t="s">
        <v>38</v>
      </c>
      <c r="Q303" s="93">
        <f>VLOOKUP(B303,'[6]COWD Accruals'!$A$10:$F$724,6,FALSE)</f>
        <v>13713.97</v>
      </c>
      <c r="R303" s="93">
        <f t="shared" si="15"/>
        <v>0</v>
      </c>
      <c r="S303" s="64">
        <v>13713.97</v>
      </c>
      <c r="T303" s="68">
        <v>0</v>
      </c>
      <c r="U303" s="63"/>
      <c r="V303" s="68"/>
      <c r="W303" s="63"/>
      <c r="X303" s="63"/>
      <c r="Y303" s="63"/>
      <c r="Z303" s="63"/>
      <c r="AA303" s="100">
        <f>VLOOKUP(B:B,'[7]ETN Mgmt tool'!$C$1:$I$65536,7,FALSE)</f>
        <v>11464</v>
      </c>
      <c r="AB303" s="101">
        <f>VLOOKUP(B:B,'[7]ETN Mgmt tool'!$C$1:$J$65536,8,FALSE)</f>
        <v>0</v>
      </c>
      <c r="AC303" s="102">
        <f>VLOOKUP(B:B,'[7]ETN Mgmt tool'!$C$1:$G$65536,5,FALSE)</f>
        <v>11464</v>
      </c>
      <c r="AD303" s="69" t="s">
        <v>38</v>
      </c>
      <c r="AE303" s="93">
        <f>VLOOKUP(B303,'[8]COWD Accruals'!$A$10:$F$724,6,FALSE)</f>
        <v>11464</v>
      </c>
    </row>
    <row r="304" spans="1:31" ht="15" hidden="1" outlineLevel="1">
      <c r="A304" s="17">
        <v>5</v>
      </c>
      <c r="B304" s="39" t="s">
        <v>618</v>
      </c>
      <c r="C304" s="39" t="s">
        <v>457</v>
      </c>
      <c r="D304" s="124" t="s">
        <v>667</v>
      </c>
      <c r="E304" s="67">
        <v>5112306</v>
      </c>
      <c r="F304" s="37">
        <v>0</v>
      </c>
      <c r="G304" s="37">
        <v>5112306</v>
      </c>
      <c r="H304" s="64">
        <v>5112306</v>
      </c>
      <c r="I304" s="68">
        <v>0</v>
      </c>
      <c r="J304" s="63"/>
      <c r="K304" s="68"/>
      <c r="L304" s="63"/>
      <c r="M304" s="63"/>
      <c r="N304" s="63"/>
      <c r="O304" s="63"/>
      <c r="P304" s="89" t="s">
        <v>38</v>
      </c>
      <c r="Q304" s="93">
        <f>VLOOKUP(B304,'[6]COWD Accruals'!$A$10:$F$724,6,FALSE)</f>
        <v>5112306</v>
      </c>
      <c r="R304" s="93">
        <f t="shared" si="15"/>
        <v>0</v>
      </c>
      <c r="S304" s="64">
        <v>5112306</v>
      </c>
      <c r="T304" s="68">
        <v>0</v>
      </c>
      <c r="U304" s="63"/>
      <c r="V304" s="68"/>
      <c r="W304" s="63"/>
      <c r="X304" s="63"/>
      <c r="Y304" s="63"/>
      <c r="Z304" s="63"/>
      <c r="AA304" s="100">
        <f>VLOOKUP(B:B,'[7]ETN Mgmt tool'!$C$1:$I$65536,7,FALSE)</f>
        <v>0</v>
      </c>
      <c r="AB304" s="101">
        <f>VLOOKUP(B:B,'[7]ETN Mgmt tool'!$C$1:$J$65536,8,FALSE)</f>
        <v>0</v>
      </c>
      <c r="AC304" s="102">
        <f>VLOOKUP(B:B,'[7]ETN Mgmt tool'!$C$1:$G$65536,5,FALSE)</f>
        <v>0</v>
      </c>
      <c r="AD304" s="69" t="s">
        <v>38</v>
      </c>
      <c r="AE304" s="93">
        <f>VLOOKUP(B304,'[8]COWD Accruals'!$A$10:$F$724,6,FALSE)</f>
        <v>0</v>
      </c>
    </row>
    <row r="305" spans="1:31" s="60" customFormat="1" hidden="1">
      <c r="B305" s="46" t="s">
        <v>619</v>
      </c>
      <c r="C305" s="46" t="s">
        <v>620</v>
      </c>
      <c r="D305" s="61"/>
      <c r="E305" s="77">
        <v>58160373.979999997</v>
      </c>
      <c r="F305" s="47">
        <v>2666723.25</v>
      </c>
      <c r="G305" s="47">
        <v>60827097.229999997</v>
      </c>
      <c r="H305" s="74">
        <v>60827097.229999997</v>
      </c>
      <c r="I305" s="75">
        <v>0</v>
      </c>
      <c r="J305" s="74"/>
      <c r="K305" s="75"/>
      <c r="L305" s="74"/>
      <c r="M305" s="74"/>
      <c r="N305" s="74"/>
      <c r="O305" s="74"/>
      <c r="P305" s="74"/>
      <c r="Q305" s="95">
        <f>SUM(Q282:Q304)</f>
        <v>60594430.729999997</v>
      </c>
      <c r="R305" s="95">
        <f>SUM(R282:R304)</f>
        <v>232666.5</v>
      </c>
      <c r="S305" s="74">
        <v>60827097.229999997</v>
      </c>
      <c r="T305" s="75">
        <v>0</v>
      </c>
      <c r="U305" s="74"/>
      <c r="V305" s="75"/>
      <c r="W305" s="74"/>
      <c r="X305" s="74"/>
      <c r="Y305" s="74"/>
      <c r="Z305" s="74"/>
      <c r="AA305" s="95">
        <f>SUM(AA282:AA304)</f>
        <v>47459442.5</v>
      </c>
      <c r="AB305" s="88">
        <f>SUM(AB282:AB304)</f>
        <v>440362</v>
      </c>
      <c r="AC305" s="96">
        <f>SUM(AC282:AC304)</f>
        <v>47899804.5</v>
      </c>
      <c r="AD305" s="71"/>
      <c r="AE305" s="95">
        <f>SUM(AE282:AE304)</f>
        <v>47899804.5</v>
      </c>
    </row>
    <row r="306" spans="1:31" ht="15" hidden="1" outlineLevel="1">
      <c r="A306" s="17">
        <v>6</v>
      </c>
      <c r="B306" s="39" t="s">
        <v>621</v>
      </c>
      <c r="C306" s="39" t="s">
        <v>40</v>
      </c>
      <c r="D306" s="124" t="s">
        <v>662</v>
      </c>
      <c r="E306" s="67">
        <v>168727.63999999998</v>
      </c>
      <c r="F306" s="37">
        <v>0</v>
      </c>
      <c r="G306" s="37">
        <v>168727.63999999998</v>
      </c>
      <c r="H306" s="64">
        <v>168727.63999999998</v>
      </c>
      <c r="I306" s="68">
        <v>0</v>
      </c>
      <c r="J306" s="63"/>
      <c r="K306" s="68"/>
      <c r="L306" s="63"/>
      <c r="M306" s="63"/>
      <c r="N306" s="63"/>
      <c r="O306" s="63"/>
      <c r="P306" s="89" t="s">
        <v>2</v>
      </c>
      <c r="Q306" s="93">
        <f>VLOOKUP(B306,'[6]COWD Accruals'!$A$10:$F$724,6,FALSE)</f>
        <v>168727.63999999998</v>
      </c>
      <c r="R306" s="93">
        <f>G306-Q306</f>
        <v>0</v>
      </c>
      <c r="S306" s="64">
        <v>168727.63999999998</v>
      </c>
      <c r="T306" s="68">
        <v>0</v>
      </c>
      <c r="U306" s="63"/>
      <c r="V306" s="68"/>
      <c r="W306" s="63"/>
      <c r="X306" s="63"/>
      <c r="Y306" s="63"/>
      <c r="Z306" s="63"/>
      <c r="AA306" s="100">
        <f>VLOOKUP(B:B,'[7]ETN Mgmt tool'!$C$1:$I$65536,7,FALSE)</f>
        <v>168727.63999999998</v>
      </c>
      <c r="AB306" s="101">
        <f>VLOOKUP(B:B,'[7]ETN Mgmt tool'!$C$1:$J$65536,8,FALSE)</f>
        <v>0</v>
      </c>
      <c r="AC306" s="102">
        <f>VLOOKUP(B:B,'[7]ETN Mgmt tool'!$C$1:$G$65536,5,FALSE)</f>
        <v>168727.63999999998</v>
      </c>
      <c r="AD306" s="87" t="s">
        <v>2</v>
      </c>
      <c r="AE306" s="93">
        <f>VLOOKUP(B306,'[8]COWD Accruals'!$A$10:$F$724,6,FALSE)</f>
        <v>168727.63999999998</v>
      </c>
    </row>
    <row r="307" spans="1:31" ht="15" hidden="1" outlineLevel="1">
      <c r="A307" s="17">
        <v>6</v>
      </c>
      <c r="B307" s="39" t="s">
        <v>622</v>
      </c>
      <c r="C307" s="39" t="s">
        <v>623</v>
      </c>
      <c r="D307" s="124" t="s">
        <v>662</v>
      </c>
      <c r="E307" s="67">
        <v>3093000</v>
      </c>
      <c r="F307" s="37">
        <v>0</v>
      </c>
      <c r="G307" s="37">
        <v>3093000</v>
      </c>
      <c r="H307" s="64">
        <v>3093000</v>
      </c>
      <c r="I307" s="68">
        <v>0</v>
      </c>
      <c r="J307" s="63"/>
      <c r="K307" s="68"/>
      <c r="L307" s="63"/>
      <c r="M307" s="63"/>
      <c r="N307" s="63"/>
      <c r="O307" s="63"/>
      <c r="P307" s="89" t="s">
        <v>2</v>
      </c>
      <c r="Q307" s="93">
        <f>VLOOKUP(B307,'[6]COWD Accruals'!$A$10:$F$724,6,FALSE)</f>
        <v>3093000</v>
      </c>
      <c r="R307" s="93">
        <f>G307-Q307</f>
        <v>0</v>
      </c>
      <c r="S307" s="64">
        <v>3093000</v>
      </c>
      <c r="T307" s="68">
        <v>0</v>
      </c>
      <c r="U307" s="63"/>
      <c r="V307" s="68"/>
      <c r="W307" s="63"/>
      <c r="X307" s="63"/>
      <c r="Y307" s="63"/>
      <c r="Z307" s="63"/>
      <c r="AA307" s="100">
        <f>VLOOKUP(B:B,'[7]ETN Mgmt tool'!$C$1:$I$65536,7,FALSE)</f>
        <v>3093000</v>
      </c>
      <c r="AB307" s="101">
        <f>VLOOKUP(B:B,'[7]ETN Mgmt tool'!$C$1:$J$65536,8,FALSE)</f>
        <v>0</v>
      </c>
      <c r="AC307" s="102">
        <f>VLOOKUP(B:B,'[7]ETN Mgmt tool'!$C$1:$G$65536,5,FALSE)</f>
        <v>3093000</v>
      </c>
      <c r="AD307" s="87" t="s">
        <v>2</v>
      </c>
      <c r="AE307" s="93">
        <f>VLOOKUP(B307,'[8]COWD Accruals'!$A$10:$F$724,6,FALSE)</f>
        <v>3093000</v>
      </c>
    </row>
    <row r="308" spans="1:31" s="60" customFormat="1" hidden="1">
      <c r="B308" s="40" t="s">
        <v>624</v>
      </c>
      <c r="C308" s="40" t="s">
        <v>625</v>
      </c>
      <c r="D308" s="58"/>
      <c r="E308" s="112">
        <v>3261727.64</v>
      </c>
      <c r="F308" s="113">
        <v>0</v>
      </c>
      <c r="G308" s="113">
        <v>3261727.64</v>
      </c>
      <c r="H308" s="74">
        <v>3261727.64</v>
      </c>
      <c r="I308" s="75">
        <v>0</v>
      </c>
      <c r="J308" s="74"/>
      <c r="K308" s="75"/>
      <c r="L308" s="74"/>
      <c r="M308" s="74"/>
      <c r="N308" s="74"/>
      <c r="O308" s="74"/>
      <c r="P308" s="74"/>
      <c r="Q308" s="117">
        <f>SUM(Q306:Q307)</f>
        <v>3261727.64</v>
      </c>
      <c r="R308" s="117">
        <f>SUM(R306:R307)</f>
        <v>0</v>
      </c>
      <c r="S308" s="74">
        <v>3261727.64</v>
      </c>
      <c r="T308" s="75">
        <v>0</v>
      </c>
      <c r="U308" s="74"/>
      <c r="V308" s="75"/>
      <c r="W308" s="74"/>
      <c r="X308" s="74"/>
      <c r="Y308" s="74"/>
      <c r="Z308" s="74"/>
      <c r="AA308" s="117">
        <f>SUM(AA306:AA307)</f>
        <v>3261727.64</v>
      </c>
      <c r="AB308" s="118">
        <f>SUM(AB306:AB307)</f>
        <v>0</v>
      </c>
      <c r="AC308" s="119">
        <f>SUM(AC306:AC307)</f>
        <v>3261727.64</v>
      </c>
      <c r="AD308" s="71"/>
      <c r="AE308" s="117">
        <f>SUM(AE306:AE307)</f>
        <v>3261727.64</v>
      </c>
    </row>
    <row r="309" spans="1:31" s="60" customFormat="1" ht="13.5" hidden="1" thickBot="1">
      <c r="B309" s="50" t="s">
        <v>626</v>
      </c>
      <c r="C309" s="50" t="s">
        <v>627</v>
      </c>
      <c r="E309" s="114">
        <v>626725361.29000008</v>
      </c>
      <c r="F309" s="115">
        <v>42365508.982481815</v>
      </c>
      <c r="G309" s="116">
        <v>669090870.2724818</v>
      </c>
      <c r="H309" s="81">
        <v>669090870.2724818</v>
      </c>
      <c r="I309" s="82">
        <v>0</v>
      </c>
      <c r="J309" s="81"/>
      <c r="K309" s="82"/>
      <c r="L309" s="81"/>
      <c r="M309" s="81"/>
      <c r="N309" s="81"/>
      <c r="O309" s="81"/>
      <c r="P309" s="81"/>
      <c r="Q309" s="120">
        <f>SUM(Q308,Q305,Q281,Q175,Q153,Q144,Q141,Q139,Q135,Q131,Q125,Q98,Q96,Q81,Q75,Q72,Q70,Q62,Q58,Q55,Q25,Q23)</f>
        <v>656362184.46055865</v>
      </c>
      <c r="R309" s="120">
        <f>SUM(R308,R305,R281,R175,R153,R144,R141,R139,R135,R131,R125,R98,R96,R81,R75,R72,R70,R62,R58,R55,R25,R23)</f>
        <v>12728686.051923066</v>
      </c>
      <c r="S309" s="81">
        <v>669090870.2724818</v>
      </c>
      <c r="T309" s="82">
        <v>0</v>
      </c>
      <c r="U309" s="81"/>
      <c r="V309" s="82"/>
      <c r="W309" s="81"/>
      <c r="X309" s="81"/>
      <c r="Y309" s="81"/>
      <c r="Z309" s="81"/>
      <c r="AA309" s="120">
        <f>SUM(AA308,AA305,AA281,AA175,AA153,AA144,AA141,AA139,AA135,AA131,AA125,AA98,AA96,AA81,AA75,AA72,AA70,AA62,AA58,AA55,AA25,AA23)</f>
        <v>423646040.51999998</v>
      </c>
      <c r="AB309" s="121">
        <f>SUM(AB308,AB305,AB281,AB175,AB153,AB144,AB141,AB139,AB135,AB131,AB125,AB98,AB96,AB81,AB75,AB72,AB70,AB62,AB58,AB55,AB25,AB23)</f>
        <v>37788942.806878939</v>
      </c>
      <c r="AC309" s="122">
        <f>SUM(AC308,AC305,AC281,AC175,AC153,AC144,AC141,AC139,AC135,AC131,AC125,AC98,AC96,AC81,AC75,AC72,AC70,AC62,AC58,AC55,AC25,AC23)</f>
        <v>461434983.32687891</v>
      </c>
      <c r="AD309" s="83"/>
      <c r="AE309" s="120">
        <f>SUM(AE308,AE305,AE281,AE175,AE153,AE144,AE141,AE139,AE135,AE131,AE125,AE98,AE96,AE81,AE75,AE72,AE70,AE62,AE58,AE55,AE25,AE23)</f>
        <v>478273186.29691887</v>
      </c>
    </row>
    <row r="310" spans="1:31" ht="15">
      <c r="AB310" s="57"/>
    </row>
    <row r="311" spans="1:31">
      <c r="E311" s="38"/>
      <c r="G311" s="17">
        <v>669090870.2724818</v>
      </c>
      <c r="Q311" s="38"/>
      <c r="R311" s="126">
        <f>G309-Q309</f>
        <v>12728685.811923146</v>
      </c>
    </row>
    <row r="312" spans="1:31">
      <c r="G312" s="54"/>
      <c r="Q312" s="54"/>
      <c r="R312" s="54">
        <f>R311-R309</f>
        <v>-0.239999920129776</v>
      </c>
    </row>
    <row r="313" spans="1:31">
      <c r="G313" s="125">
        <f>SUBTOTAL(9,G9:G310)</f>
        <v>7710515.5100000016</v>
      </c>
      <c r="Q313" s="125">
        <f>SUBTOTAL(9,Q9:Q310)</f>
        <v>7683305.5099999998</v>
      </c>
      <c r="R313" s="125">
        <f>SUBTOTAL(9,R9:R310)</f>
        <v>27204</v>
      </c>
      <c r="AC313" s="125">
        <f>SUBTOTAL(9,AC9:AC310)</f>
        <v>6357646.5700000003</v>
      </c>
      <c r="AE313" s="125">
        <f>SUBTOTAL(9,AE9:AE310)</f>
        <v>6366954.5700000003</v>
      </c>
    </row>
    <row r="314" spans="1:31">
      <c r="G314" s="125"/>
      <c r="Q314" s="125"/>
      <c r="R314" s="125"/>
      <c r="AC314" s="125"/>
    </row>
  </sheetData>
  <sheetCalcPr fullCalcOnLoad="1"/>
  <autoFilter ref="B9:K309">
    <filterColumn colId="2">
      <filters>
        <filter val="Legal"/>
      </filters>
    </filterColumn>
  </autoFilter>
  <mergeCells count="12">
    <mergeCell ref="Q6:Z6"/>
    <mergeCell ref="Q7:Q8"/>
    <mergeCell ref="R7:R8"/>
    <mergeCell ref="AA6:AC6"/>
    <mergeCell ref="D7:D8"/>
    <mergeCell ref="AD7:AD8"/>
    <mergeCell ref="E6:P6"/>
    <mergeCell ref="P7:P8"/>
    <mergeCell ref="E7:E8"/>
    <mergeCell ref="F7:F8"/>
    <mergeCell ref="G7:G8"/>
    <mergeCell ref="AC7:AC8"/>
  </mergeCells>
  <phoneticPr fontId="12" type="noConversion"/>
  <conditionalFormatting sqref="AG69:AK69 AM69:AQ69 AS69:AW69 AY69:BC69 BE69:BI69 BK69:BO69 BQ69:BU69 BW69:CA69 CC69:CG69 CI69:CM69 CO69:CS69 CU69:CY69 DA69:DE69 DG69:DK69 DM69:DQ69 DS69:DW69 DY69:EC69 EE69:EI69 EK69:EO69 EQ69:EU69 EW69:FA69 FC69:FG69 FI69:FM69 FO69:FS69 FU69:FY69 GA69:GE69 GG69:GK69 GM69:GQ69 GS69:GW69 GY69:HC69 HE69:HI69 HK69:HO69 HQ69:HU69 HW69:IA69 IC69:IG69 II69:IM69 IO69:IV69 AD69 W69:Z69 E170:G170 G171:G173 E155:G155 G156:G169 B10:C213 L69:O69 E25:F25 G25:G44 B8:B9 E10:G22 B214 B215:C215 B216 B217:C218 B219 B220:C220 B221 B222:C231 B232 B233:C257 B259:C309 B258 E174:G308 E45:G153 E6:Z6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4" orientation="landscape" copies="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9C2D3322B4A43AE75E2744603CF2E" ma:contentTypeVersion="0" ma:contentTypeDescription="Create a new document." ma:contentTypeScope="" ma:versionID="82b10ed812e601464d46f0b71c3db9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32410C-FA52-4267-82A3-FA49AF79E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D4A545-CFF7-4A52-82E7-B4B974B97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137BDF-5225-4B55-8D2F-837DD18F77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option 1</vt:lpstr>
      <vt:lpstr>option 2</vt:lpstr>
      <vt:lpstr>'option 2'!COWD</vt:lpstr>
      <vt:lpstr>'option 1'!Print_Area</vt:lpstr>
      <vt:lpstr>'option 2'!Print_Area</vt:lpstr>
      <vt:lpstr>'option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Coyle</dc:creator>
  <cp:lastModifiedBy>9000184</cp:lastModifiedBy>
  <cp:lastPrinted>2012-10-31T08:48:41Z</cp:lastPrinted>
  <dcterms:created xsi:type="dcterms:W3CDTF">2012-10-24T14:26:06Z</dcterms:created>
  <dcterms:modified xsi:type="dcterms:W3CDTF">2012-10-31T11:03:51Z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0x0101006819C2D3322B4A43AE75E2744603CF2E</vt:lpwstr>
  </property>
</Properties>
</file>