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77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Sheet1!$A$1:$I$44</definedName>
  </definedNames>
  <calcPr calcId="125725"/>
</workbook>
</file>

<file path=xl/calcChain.xml><?xml version="1.0" encoding="utf-8"?>
<calcChain xmlns="http://schemas.openxmlformats.org/spreadsheetml/2006/main">
  <c r="I38" i="1"/>
  <c r="I36"/>
  <c r="I34"/>
  <c r="I35"/>
  <c r="I30"/>
  <c r="I40" s="1"/>
  <c r="D35"/>
  <c r="D34"/>
  <c r="D30"/>
  <c r="H23"/>
  <c r="I22"/>
  <c r="I21"/>
  <c r="I20"/>
  <c r="G19"/>
  <c r="G23" s="1"/>
  <c r="G17"/>
  <c r="H16"/>
  <c r="H17" s="1"/>
  <c r="I15"/>
  <c r="I14"/>
  <c r="I13"/>
  <c r="I11"/>
  <c r="H9"/>
  <c r="G9"/>
  <c r="I8"/>
  <c r="I7"/>
  <c r="I6"/>
  <c r="C17"/>
  <c r="D23"/>
  <c r="C23"/>
  <c r="B19"/>
  <c r="B23" s="1"/>
  <c r="D17"/>
  <c r="B17"/>
  <c r="D9"/>
  <c r="C9"/>
  <c r="B9"/>
  <c r="D39" l="1"/>
  <c r="D25"/>
  <c r="I9"/>
  <c r="B25"/>
  <c r="C25"/>
  <c r="D40"/>
  <c r="D42" s="1"/>
  <c r="G25"/>
  <c r="H25"/>
  <c r="I16"/>
  <c r="I17" s="1"/>
  <c r="I19"/>
  <c r="I23" s="1"/>
  <c r="I25" l="1"/>
  <c r="I41" s="1"/>
  <c r="I43" s="1"/>
</calcChain>
</file>

<file path=xl/sharedStrings.xml><?xml version="1.0" encoding="utf-8"?>
<sst xmlns="http://schemas.openxmlformats.org/spreadsheetml/2006/main" count="83" uniqueCount="55">
  <si>
    <t>Relating to Presentation on 28/02/11 to CEC of numbers &amp; GHP paper sent 25/02/11</t>
  </si>
  <si>
    <t>Options Considered</t>
  </si>
  <si>
    <t>BSC Phoenix Offer £m</t>
  </si>
  <si>
    <r>
      <rPr>
        <b/>
        <u/>
        <sz val="11"/>
        <color theme="1"/>
        <rFont val="Calibri"/>
        <family val="2"/>
        <scheme val="minor"/>
      </rPr>
      <t>tie</t>
    </r>
    <r>
      <rPr>
        <u/>
        <sz val="11"/>
        <color theme="1"/>
        <rFont val="Calibri"/>
        <family val="2"/>
        <scheme val="minor"/>
      </rPr>
      <t xml:space="preserve"> Phoenix Position £m</t>
    </r>
  </si>
  <si>
    <r>
      <rPr>
        <b/>
        <u/>
        <sz val="11"/>
        <color theme="1"/>
        <rFont val="Calibri"/>
        <family val="2"/>
        <scheme val="minor"/>
      </rPr>
      <t>tie</t>
    </r>
    <r>
      <rPr>
        <u/>
        <sz val="11"/>
        <color theme="1"/>
        <rFont val="Calibri"/>
        <family val="2"/>
        <scheme val="minor"/>
      </rPr>
      <t xml:space="preserve"> View of BSC Offer £m</t>
    </r>
  </si>
  <si>
    <t>BB+S Costs to Haymarket</t>
  </si>
  <si>
    <t>CAF</t>
  </si>
  <si>
    <t>Sub-total BSC Costs</t>
  </si>
  <si>
    <t>SDS</t>
  </si>
  <si>
    <r>
      <t xml:space="preserve">Further Risk 'to Go' with BSC </t>
    </r>
    <r>
      <rPr>
        <b/>
        <sz val="11"/>
        <color rgb="FFFF0000"/>
        <rFont val="Calibri"/>
        <family val="2"/>
        <scheme val="minor"/>
      </rPr>
      <t>(exclusions to be Priced)</t>
    </r>
  </si>
  <si>
    <t>Non-BSC Costs (Haymarket to St Andrews Square)</t>
  </si>
  <si>
    <t>n/a</t>
  </si>
  <si>
    <t>Non-BSC Project Costs</t>
  </si>
  <si>
    <t>Mediation &amp; Professional Fees</t>
  </si>
  <si>
    <t>Reinstatement</t>
  </si>
  <si>
    <t>Sub-total Non-BSC Costs</t>
  </si>
  <si>
    <t>Add Back Differential of Evaluation Vs. Cash</t>
  </si>
  <si>
    <t>included</t>
  </si>
  <si>
    <t>Add Back Delay to date allowance (9 months)</t>
  </si>
  <si>
    <t xml:space="preserve">Other Entitlements </t>
  </si>
  <si>
    <t>Further EoT Allowances</t>
  </si>
  <si>
    <t>Sub-total Settlement</t>
  </si>
  <si>
    <t>Total (plus £XX.Xm Risk/ Allowances above)</t>
  </si>
  <si>
    <t>tie Phoenix view Presented 28/2/2011</t>
  </si>
  <si>
    <t>Deckchair versus GHP comparison - Phoenix &amp; Separation</t>
  </si>
  <si>
    <t>tie Separation view Presented 28/2/2011</t>
  </si>
  <si>
    <r>
      <rPr>
        <b/>
        <u/>
        <sz val="11"/>
        <color theme="1"/>
        <rFont val="Calibri"/>
        <family val="2"/>
        <scheme val="minor"/>
      </rPr>
      <t>tie</t>
    </r>
    <r>
      <rPr>
        <u/>
        <sz val="11"/>
        <color theme="1"/>
        <rFont val="Calibri"/>
        <family val="2"/>
        <scheme val="minor"/>
      </rPr>
      <t xml:space="preserve"> Separation Position £m</t>
    </r>
  </si>
  <si>
    <r>
      <rPr>
        <b/>
        <u/>
        <sz val="11"/>
        <color theme="1"/>
        <rFont val="Calibri"/>
        <family val="2"/>
        <scheme val="minor"/>
      </rPr>
      <t>tie</t>
    </r>
    <r>
      <rPr>
        <u/>
        <sz val="11"/>
        <color theme="1"/>
        <rFont val="Calibri"/>
        <family val="2"/>
        <scheme val="minor"/>
      </rPr>
      <t xml:space="preserve"> Separation adj £m</t>
    </r>
  </si>
  <si>
    <r>
      <t xml:space="preserve">Further EoT Allowances </t>
    </r>
    <r>
      <rPr>
        <sz val="11"/>
        <color rgb="FFFF0000"/>
        <rFont val="Calibri"/>
        <family val="2"/>
        <scheme val="minor"/>
      </rPr>
      <t>(allowances to be Priced)</t>
    </r>
  </si>
  <si>
    <r>
      <t xml:space="preserve">Mediation &amp; Professional Fees/ </t>
    </r>
    <r>
      <rPr>
        <sz val="11"/>
        <color theme="3"/>
        <rFont val="Calibri"/>
        <family val="2"/>
        <scheme val="minor"/>
      </rPr>
      <t>New design</t>
    </r>
  </si>
  <si>
    <r>
      <t xml:space="preserve">Reinstatement / </t>
    </r>
    <r>
      <rPr>
        <sz val="11"/>
        <color theme="3"/>
        <rFont val="Calibri"/>
        <family val="2"/>
        <scheme val="minor"/>
      </rPr>
      <t>Interim works/ Site Security</t>
    </r>
  </si>
  <si>
    <t>Reconciliation to GHP paper of 25/02/11</t>
  </si>
  <si>
    <t>GHP paper figure 25/02/11</t>
  </si>
  <si>
    <t>Additional Cost in GHP Paper to St Andrews Square (£24m-19.2m)</t>
  </si>
  <si>
    <t>Negotiation' VE/ Purchasing / Contamination adjustments included in GHP view</t>
  </si>
  <si>
    <t>GHP Paper incorrectly state Infraco Phoenix offer is £410m. Actual offer is £449.2m</t>
  </si>
  <si>
    <t>GHP Analysis deducts On-street works value (£40.0m). These are all relevant costs</t>
  </si>
  <si>
    <t>Difference BSC assessment of tie costs (£277.1m-271.9m)</t>
  </si>
  <si>
    <t>Adjustment /Diff £m</t>
  </si>
  <si>
    <t>Sub-total Differences in GHP figure to tie assessment of BSC Phoenix</t>
  </si>
  <si>
    <t>GHP have assumed that the offer is a GMP, so have included no 'risk' for exclusions</t>
  </si>
  <si>
    <t>Phoenix</t>
  </si>
  <si>
    <t>Separation</t>
  </si>
  <si>
    <t>Sub-total Differences in GHP figure to tie assessment of BSC Separation</t>
  </si>
  <si>
    <t>Additional Cost in GHP Paper to St Andrews Square (£22.9m-19.2m)</t>
  </si>
  <si>
    <t>GHP starting position is that Certificate Add Back Differential of Evaluation Vs. Cash</t>
  </si>
  <si>
    <t>GHP allowance for date mid-2014 (escalation allowance)</t>
  </si>
  <si>
    <t>GHP assessment of off-street works 'to go' (£219.2m vs tie £123.8m)</t>
  </si>
  <si>
    <t>GHP assume that there is a further £15m full procurement cost to go vs. (£15m-£10m) tie view</t>
  </si>
  <si>
    <t>Difference BSC assessment of tie costs (£277.1m-276.9m)</t>
  </si>
  <si>
    <t>Less tie Interim works (£9.9m) and Site Security (£2.0m) &amp; Costs</t>
  </si>
  <si>
    <t>Less tie Other Entitlements</t>
  </si>
  <si>
    <t>GHP Provisional sums/ Contingencies less additional tie risk (£21m - tie £nilm)</t>
  </si>
  <si>
    <t>GHP Check total</t>
  </si>
  <si>
    <t>diff unreconciled</t>
  </si>
</sst>
</file>

<file path=xl/styles.xml><?xml version="1.0" encoding="utf-8"?>
<styleSheet xmlns="http://schemas.openxmlformats.org/spreadsheetml/2006/main">
  <numFmts count="2">
    <numFmt numFmtId="164" formatCode="#,##0;\(#,##0\)"/>
    <numFmt numFmtId="165" formatCode="#,##0.0;\(#,##0.0\)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2" borderId="0" xfId="0" applyNumberFormat="1" applyFill="1"/>
    <xf numFmtId="164" fontId="2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wrapText="1"/>
    </xf>
    <xf numFmtId="165" fontId="0" fillId="2" borderId="0" xfId="0" applyNumberFormat="1" applyFill="1"/>
    <xf numFmtId="165" fontId="2" fillId="2" borderId="0" xfId="0" applyNumberFormat="1" applyFont="1" applyFill="1"/>
    <xf numFmtId="164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Continuous" wrapText="1"/>
    </xf>
    <xf numFmtId="164" fontId="2" fillId="2" borderId="0" xfId="0" applyNumberFormat="1" applyFont="1" applyFill="1" applyAlignment="1">
      <alignment horizontal="centerContinuous" wrapText="1"/>
    </xf>
    <xf numFmtId="164" fontId="0" fillId="3" borderId="0" xfId="0" applyNumberFormat="1" applyFill="1"/>
    <xf numFmtId="165" fontId="0" fillId="3" borderId="0" xfId="0" applyNumberFormat="1" applyFill="1"/>
    <xf numFmtId="164" fontId="0" fillId="3" borderId="0" xfId="0" applyNumberFormat="1" applyFill="1" applyAlignment="1">
      <alignment horizontal="centerContinuous" wrapText="1"/>
    </xf>
    <xf numFmtId="164" fontId="3" fillId="3" borderId="0" xfId="0" applyNumberFormat="1" applyFont="1" applyFill="1" applyAlignment="1">
      <alignment horizontal="right" wrapText="1"/>
    </xf>
    <xf numFmtId="165" fontId="2" fillId="3" borderId="0" xfId="0" applyNumberFormat="1" applyFont="1" applyFill="1"/>
    <xf numFmtId="165" fontId="5" fillId="3" borderId="0" xfId="0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2" fillId="2" borderId="0" xfId="0" applyNumberFormat="1" applyFont="1" applyFill="1"/>
    <xf numFmtId="165" fontId="6" fillId="2" borderId="0" xfId="0" applyNumberFormat="1" applyFont="1" applyFill="1"/>
    <xf numFmtId="165" fontId="5" fillId="3" borderId="0" xfId="0" applyNumberFormat="1" applyFont="1" applyFill="1"/>
    <xf numFmtId="165" fontId="5" fillId="3" borderId="1" xfId="0" applyNumberFormat="1" applyFont="1" applyFill="1" applyBorder="1"/>
    <xf numFmtId="0" fontId="5" fillId="3" borderId="1" xfId="0" applyNumberFormat="1" applyFont="1" applyFill="1" applyBorder="1"/>
    <xf numFmtId="165" fontId="5" fillId="3" borderId="3" xfId="0" applyNumberFormat="1" applyFont="1" applyFill="1" applyBorder="1"/>
    <xf numFmtId="164" fontId="0" fillId="2" borderId="2" xfId="0" applyNumberFormat="1" applyFill="1" applyBorder="1"/>
    <xf numFmtId="164" fontId="3" fillId="2" borderId="2" xfId="0" applyNumberFormat="1" applyFont="1" applyFill="1" applyBorder="1" applyAlignment="1">
      <alignment wrapText="1"/>
    </xf>
    <xf numFmtId="165" fontId="0" fillId="2" borderId="2" xfId="0" applyNumberFormat="1" applyFill="1" applyBorder="1"/>
    <xf numFmtId="164" fontId="0" fillId="2" borderId="0" xfId="0" quotePrefix="1" applyNumberFormat="1" applyFill="1"/>
    <xf numFmtId="164" fontId="7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tabSelected="1" zoomScale="85" zoomScaleNormal="85" workbookViewId="0">
      <selection activeCell="A3" sqref="A3"/>
    </sheetView>
  </sheetViews>
  <sheetFormatPr defaultRowHeight="15"/>
  <cols>
    <col min="1" max="1" width="57" style="1" customWidth="1"/>
    <col min="2" max="4" width="14.28515625" style="1" customWidth="1"/>
    <col min="5" max="5" width="3.42578125" style="26" customWidth="1"/>
    <col min="6" max="6" width="57" style="1" customWidth="1"/>
    <col min="7" max="9" width="14.28515625" style="1" customWidth="1"/>
    <col min="10" max="10" width="13.28515625" style="1" customWidth="1"/>
    <col min="11" max="16384" width="9.140625" style="1"/>
  </cols>
  <sheetData>
    <row r="1" spans="1:11">
      <c r="A1" s="2" t="s">
        <v>24</v>
      </c>
    </row>
    <row r="2" spans="1:11">
      <c r="A2" s="1" t="s">
        <v>0</v>
      </c>
    </row>
    <row r="4" spans="1:11" ht="21">
      <c r="A4" s="30" t="s">
        <v>41</v>
      </c>
      <c r="B4" s="12" t="s">
        <v>23</v>
      </c>
      <c r="C4" s="11"/>
      <c r="D4" s="15"/>
      <c r="F4" s="30" t="s">
        <v>42</v>
      </c>
      <c r="G4" s="12" t="s">
        <v>25</v>
      </c>
      <c r="H4" s="11"/>
      <c r="I4" s="11"/>
    </row>
    <row r="5" spans="1:11" s="3" customFormat="1" ht="30">
      <c r="A5" s="3" t="s">
        <v>1</v>
      </c>
      <c r="B5" s="7" t="s">
        <v>3</v>
      </c>
      <c r="C5" s="7" t="s">
        <v>2</v>
      </c>
      <c r="D5" s="16" t="s">
        <v>4</v>
      </c>
      <c r="E5" s="27"/>
      <c r="F5" s="3" t="s">
        <v>1</v>
      </c>
      <c r="G5" s="7" t="s">
        <v>3</v>
      </c>
      <c r="H5" s="7" t="s">
        <v>27</v>
      </c>
      <c r="I5" s="16" t="s">
        <v>26</v>
      </c>
      <c r="J5" s="4"/>
      <c r="K5" s="4"/>
    </row>
    <row r="6" spans="1:11">
      <c r="A6" s="1" t="s">
        <v>5</v>
      </c>
      <c r="B6" s="5">
        <v>247.8</v>
      </c>
      <c r="C6" s="5">
        <v>368.7</v>
      </c>
      <c r="D6" s="14">
        <v>368.7</v>
      </c>
      <c r="E6" s="28"/>
      <c r="F6" s="1" t="s">
        <v>5</v>
      </c>
      <c r="G6" s="5">
        <v>247.8</v>
      </c>
      <c r="H6" s="5"/>
      <c r="I6" s="14">
        <f>+H6+G6</f>
        <v>247.8</v>
      </c>
    </row>
    <row r="7" spans="1:11">
      <c r="A7" s="1" t="s">
        <v>6</v>
      </c>
      <c r="B7" s="5">
        <v>62.5</v>
      </c>
      <c r="C7" s="5">
        <v>65.400000000000006</v>
      </c>
      <c r="D7" s="14">
        <v>65.400000000000006</v>
      </c>
      <c r="E7" s="28"/>
      <c r="F7" s="1" t="s">
        <v>6</v>
      </c>
      <c r="G7" s="5">
        <v>62.5</v>
      </c>
      <c r="H7" s="5"/>
      <c r="I7" s="14">
        <f t="shared" ref="I7:I8" si="0">+H7+G7</f>
        <v>62.5</v>
      </c>
    </row>
    <row r="8" spans="1:11">
      <c r="A8" s="1" t="s">
        <v>8</v>
      </c>
      <c r="B8" s="5">
        <v>10</v>
      </c>
      <c r="C8" s="5">
        <v>15.1</v>
      </c>
      <c r="D8" s="14">
        <v>15.1</v>
      </c>
      <c r="E8" s="28"/>
      <c r="F8" s="1" t="s">
        <v>8</v>
      </c>
      <c r="G8" s="5">
        <v>10</v>
      </c>
      <c r="H8" s="5"/>
      <c r="I8" s="14">
        <f t="shared" si="0"/>
        <v>10</v>
      </c>
    </row>
    <row r="9" spans="1:11">
      <c r="A9" s="2" t="s">
        <v>7</v>
      </c>
      <c r="B9" s="6">
        <f>SUM(B6:B8)</f>
        <v>320.3</v>
      </c>
      <c r="C9" s="6">
        <f>SUM(C6:C8)</f>
        <v>449.20000000000005</v>
      </c>
      <c r="D9" s="17">
        <f>SUM(D6:D8)</f>
        <v>449.20000000000005</v>
      </c>
      <c r="E9" s="28"/>
      <c r="F9" s="2" t="s">
        <v>7</v>
      </c>
      <c r="G9" s="6">
        <f>SUM(G6:G8)</f>
        <v>320.3</v>
      </c>
      <c r="H9" s="6">
        <f t="shared" ref="H9" si="1">SUM(H6:H8)</f>
        <v>0</v>
      </c>
      <c r="I9" s="17">
        <f t="shared" ref="I9" si="2">SUM(I6:I8)</f>
        <v>320.3</v>
      </c>
    </row>
    <row r="10" spans="1:11">
      <c r="B10" s="5"/>
      <c r="C10" s="5"/>
      <c r="D10" s="14"/>
      <c r="E10" s="28"/>
      <c r="G10" s="5"/>
      <c r="H10" s="5"/>
      <c r="I10" s="14"/>
    </row>
    <row r="11" spans="1:11">
      <c r="A11" s="2" t="s">
        <v>9</v>
      </c>
      <c r="B11" s="8">
        <v>20</v>
      </c>
      <c r="C11" s="8">
        <v>20</v>
      </c>
      <c r="D11" s="18">
        <v>20</v>
      </c>
      <c r="E11" s="28"/>
      <c r="F11" s="2" t="s">
        <v>9</v>
      </c>
      <c r="G11" s="8">
        <v>20</v>
      </c>
      <c r="H11" s="8">
        <v>-20</v>
      </c>
      <c r="I11" s="22">
        <f>+H11+G11</f>
        <v>0</v>
      </c>
    </row>
    <row r="12" spans="1:11">
      <c r="B12" s="5"/>
      <c r="C12" s="5"/>
      <c r="D12" s="14"/>
      <c r="E12" s="28"/>
      <c r="G12" s="5"/>
      <c r="H12" s="5"/>
      <c r="I12" s="14"/>
    </row>
    <row r="13" spans="1:11">
      <c r="A13" s="1" t="s">
        <v>10</v>
      </c>
      <c r="B13" s="5">
        <v>19.2</v>
      </c>
      <c r="C13" s="9" t="s">
        <v>11</v>
      </c>
      <c r="D13" s="14">
        <v>19.2</v>
      </c>
      <c r="E13" s="28"/>
      <c r="F13" s="1" t="s">
        <v>10</v>
      </c>
      <c r="G13" s="5">
        <v>19.2</v>
      </c>
      <c r="H13" s="5"/>
      <c r="I13" s="14">
        <f>+H13+G13</f>
        <v>19.2</v>
      </c>
    </row>
    <row r="14" spans="1:11">
      <c r="A14" s="1" t="s">
        <v>12</v>
      </c>
      <c r="B14" s="5">
        <v>266.39999999999998</v>
      </c>
      <c r="C14" s="9" t="s">
        <v>11</v>
      </c>
      <c r="D14" s="14">
        <v>266.39999999999998</v>
      </c>
      <c r="E14" s="28"/>
      <c r="F14" s="1" t="s">
        <v>12</v>
      </c>
      <c r="G14" s="5">
        <v>266.39999999999998</v>
      </c>
      <c r="H14" s="5">
        <v>5</v>
      </c>
      <c r="I14" s="14">
        <f t="shared" ref="I14:I16" si="3">+H14+G14</f>
        <v>271.39999999999998</v>
      </c>
    </row>
    <row r="15" spans="1:11">
      <c r="A15" s="1" t="s">
        <v>13</v>
      </c>
      <c r="B15" s="5">
        <v>3</v>
      </c>
      <c r="C15" s="9" t="s">
        <v>11</v>
      </c>
      <c r="D15" s="14">
        <v>3</v>
      </c>
      <c r="E15" s="28"/>
      <c r="F15" s="1" t="s">
        <v>29</v>
      </c>
      <c r="G15" s="5">
        <v>3</v>
      </c>
      <c r="H15" s="21">
        <v>10</v>
      </c>
      <c r="I15" s="14">
        <f t="shared" si="3"/>
        <v>13</v>
      </c>
    </row>
    <row r="16" spans="1:11">
      <c r="A16" s="1" t="s">
        <v>14</v>
      </c>
      <c r="B16" s="5">
        <v>2.5</v>
      </c>
      <c r="C16" s="9" t="s">
        <v>11</v>
      </c>
      <c r="D16" s="14">
        <v>2.5</v>
      </c>
      <c r="E16" s="28"/>
      <c r="F16" s="1" t="s">
        <v>30</v>
      </c>
      <c r="G16" s="5">
        <v>2.5</v>
      </c>
      <c r="H16" s="21">
        <f>9.9+2</f>
        <v>11.9</v>
      </c>
      <c r="I16" s="14">
        <f t="shared" si="3"/>
        <v>14.4</v>
      </c>
    </row>
    <row r="17" spans="1:9">
      <c r="A17" s="2" t="s">
        <v>15</v>
      </c>
      <c r="B17" s="6">
        <f>SUM(B13:B16)</f>
        <v>291.09999999999997</v>
      </c>
      <c r="C17" s="10">
        <f>SUM(C13:C16)</f>
        <v>0</v>
      </c>
      <c r="D17" s="17">
        <f t="shared" ref="C17:D17" si="4">SUM(D13:D16)</f>
        <v>291.09999999999997</v>
      </c>
      <c r="E17" s="28"/>
      <c r="F17" s="2" t="s">
        <v>15</v>
      </c>
      <c r="G17" s="6">
        <f>SUM(G13:G16)</f>
        <v>291.09999999999997</v>
      </c>
      <c r="H17" s="6">
        <f t="shared" ref="H17" si="5">SUM(H13:H16)</f>
        <v>26.9</v>
      </c>
      <c r="I17" s="17">
        <f t="shared" ref="I17" si="6">SUM(I13:I16)</f>
        <v>317.99999999999994</v>
      </c>
    </row>
    <row r="18" spans="1:9">
      <c r="B18" s="5"/>
      <c r="C18" s="5"/>
      <c r="D18" s="14"/>
      <c r="E18" s="28"/>
      <c r="G18" s="5"/>
      <c r="I18" s="13"/>
    </row>
    <row r="19" spans="1:9">
      <c r="A19" s="1" t="s">
        <v>16</v>
      </c>
      <c r="B19" s="5">
        <f>90.8-124</f>
        <v>-33.200000000000003</v>
      </c>
      <c r="C19" s="9" t="s">
        <v>17</v>
      </c>
      <c r="D19" s="19" t="s">
        <v>17</v>
      </c>
      <c r="E19" s="28"/>
      <c r="F19" s="1" t="s">
        <v>16</v>
      </c>
      <c r="G19" s="5">
        <f>90.8-124</f>
        <v>-33.200000000000003</v>
      </c>
      <c r="H19" s="5"/>
      <c r="I19" s="14">
        <f t="shared" ref="I19:I22" si="7">+H19+G19</f>
        <v>-33.200000000000003</v>
      </c>
    </row>
    <row r="20" spans="1:9">
      <c r="A20" s="1" t="s">
        <v>18</v>
      </c>
      <c r="B20" s="5">
        <v>21</v>
      </c>
      <c r="C20" s="9" t="s">
        <v>17</v>
      </c>
      <c r="D20" s="19" t="s">
        <v>17</v>
      </c>
      <c r="E20" s="28"/>
      <c r="F20" s="1" t="s">
        <v>18</v>
      </c>
      <c r="G20" s="5">
        <v>21</v>
      </c>
      <c r="H20" s="5">
        <v>-21</v>
      </c>
      <c r="I20" s="14">
        <f t="shared" si="7"/>
        <v>0</v>
      </c>
    </row>
    <row r="21" spans="1:9">
      <c r="A21" s="1" t="s">
        <v>19</v>
      </c>
      <c r="B21" s="5">
        <v>19</v>
      </c>
      <c r="C21" s="9" t="s">
        <v>17</v>
      </c>
      <c r="D21" s="19" t="s">
        <v>17</v>
      </c>
      <c r="E21" s="28"/>
      <c r="F21" s="1" t="s">
        <v>19</v>
      </c>
      <c r="G21" s="5">
        <v>19</v>
      </c>
      <c r="H21" s="5"/>
      <c r="I21" s="14">
        <f t="shared" si="7"/>
        <v>19</v>
      </c>
    </row>
    <row r="22" spans="1:9">
      <c r="A22" s="1" t="s">
        <v>20</v>
      </c>
      <c r="B22" s="8">
        <v>0</v>
      </c>
      <c r="C22" s="8">
        <v>0</v>
      </c>
      <c r="D22" s="18">
        <v>0</v>
      </c>
      <c r="E22" s="28"/>
      <c r="F22" s="1" t="s">
        <v>28</v>
      </c>
      <c r="G22" s="8">
        <v>0</v>
      </c>
      <c r="H22" s="5">
        <v>0</v>
      </c>
      <c r="I22" s="14">
        <f t="shared" si="7"/>
        <v>0</v>
      </c>
    </row>
    <row r="23" spans="1:9">
      <c r="A23" s="2" t="s">
        <v>21</v>
      </c>
      <c r="B23" s="6">
        <f>SUM(B19:B22)</f>
        <v>6.7999999999999972</v>
      </c>
      <c r="C23" s="6">
        <f t="shared" ref="C23:D23" si="8">SUM(C19:C22)</f>
        <v>0</v>
      </c>
      <c r="D23" s="17">
        <f t="shared" si="8"/>
        <v>0</v>
      </c>
      <c r="E23" s="28"/>
      <c r="F23" s="2" t="s">
        <v>21</v>
      </c>
      <c r="G23" s="6">
        <f>SUM(G19:G22)</f>
        <v>6.7999999999999972</v>
      </c>
      <c r="H23" s="6">
        <f t="shared" ref="H23" si="9">SUM(H19:H22)</f>
        <v>-21</v>
      </c>
      <c r="I23" s="17">
        <f t="shared" ref="I23" si="10">SUM(I19:I22)</f>
        <v>-14.200000000000003</v>
      </c>
    </row>
    <row r="24" spans="1:9">
      <c r="B24" s="5"/>
      <c r="C24" s="5"/>
      <c r="D24" s="14"/>
      <c r="E24" s="28"/>
      <c r="G24" s="5"/>
      <c r="I24" s="13"/>
    </row>
    <row r="25" spans="1:9">
      <c r="A25" s="2" t="s">
        <v>22</v>
      </c>
      <c r="B25" s="6">
        <f>+B23+B17+B9+B11</f>
        <v>638.20000000000005</v>
      </c>
      <c r="C25" s="6">
        <f>+C23+C17+C9+C11</f>
        <v>469.20000000000005</v>
      </c>
      <c r="D25" s="25">
        <f>+D23+D17+D9+D11</f>
        <v>760.3</v>
      </c>
      <c r="E25" s="28"/>
      <c r="F25" s="2" t="s">
        <v>22</v>
      </c>
      <c r="G25" s="20">
        <f>+G23+G17+G9+G11</f>
        <v>638.20000000000005</v>
      </c>
      <c r="H25" s="20">
        <f>+H23+H17+H9+H11</f>
        <v>-14.100000000000001</v>
      </c>
      <c r="I25" s="24">
        <f>+I23+I17+I9+I11</f>
        <v>624.09999999999991</v>
      </c>
    </row>
    <row r="26" spans="1:9">
      <c r="B26" s="5"/>
      <c r="C26" s="5"/>
      <c r="D26" s="5"/>
      <c r="E26" s="28"/>
      <c r="F26" s="5"/>
      <c r="G26" s="5"/>
      <c r="H26" s="5"/>
    </row>
    <row r="27" spans="1:9">
      <c r="B27" s="5"/>
      <c r="C27" s="5"/>
      <c r="D27" s="5"/>
      <c r="E27" s="28"/>
      <c r="F27" s="5"/>
      <c r="G27" s="5"/>
      <c r="H27" s="5"/>
    </row>
    <row r="28" spans="1:9">
      <c r="A28" s="2"/>
      <c r="B28" s="5"/>
      <c r="C28" s="5"/>
      <c r="D28" s="5"/>
      <c r="E28" s="28"/>
      <c r="F28" s="2"/>
      <c r="G28" s="5"/>
      <c r="H28" s="5"/>
    </row>
    <row r="29" spans="1:9" ht="30">
      <c r="A29" s="2" t="s">
        <v>31</v>
      </c>
      <c r="B29" s="7"/>
      <c r="D29" s="7" t="s">
        <v>38</v>
      </c>
      <c r="E29" s="28"/>
      <c r="F29" s="2" t="s">
        <v>31</v>
      </c>
      <c r="G29" s="5"/>
      <c r="H29" s="5"/>
      <c r="I29" s="7" t="s">
        <v>38</v>
      </c>
    </row>
    <row r="30" spans="1:9">
      <c r="A30" s="1" t="s">
        <v>35</v>
      </c>
      <c r="B30" s="5"/>
      <c r="D30" s="5">
        <f>-449.2+410</f>
        <v>-39.199999999999989</v>
      </c>
      <c r="E30" s="28"/>
      <c r="F30" s="5" t="s">
        <v>47</v>
      </c>
      <c r="G30" s="5"/>
      <c r="H30" s="5"/>
      <c r="I30" s="5">
        <f>219.2-123.8</f>
        <v>95.399999999999991</v>
      </c>
    </row>
    <row r="31" spans="1:9">
      <c r="A31" s="1" t="s">
        <v>36</v>
      </c>
      <c r="B31" s="5"/>
      <c r="D31" s="5">
        <v>-40</v>
      </c>
      <c r="E31" s="28"/>
      <c r="F31" s="1" t="s">
        <v>45</v>
      </c>
      <c r="G31" s="5"/>
      <c r="H31" s="5"/>
      <c r="I31" s="5">
        <v>33.200000000000003</v>
      </c>
    </row>
    <row r="32" spans="1:9">
      <c r="A32" s="1" t="s">
        <v>40</v>
      </c>
      <c r="B32" s="5"/>
      <c r="C32" s="5"/>
      <c r="D32" s="5">
        <v>-20</v>
      </c>
      <c r="E32" s="28"/>
      <c r="F32" s="5" t="s">
        <v>52</v>
      </c>
      <c r="G32" s="5"/>
      <c r="H32" s="5"/>
      <c r="I32" s="5">
        <v>21</v>
      </c>
    </row>
    <row r="33" spans="1:9">
      <c r="A33" s="29" t="s">
        <v>34</v>
      </c>
      <c r="B33" s="5"/>
      <c r="C33" s="5"/>
      <c r="D33" s="5">
        <v>-10</v>
      </c>
      <c r="E33" s="28"/>
      <c r="F33" s="5" t="s">
        <v>46</v>
      </c>
      <c r="G33" s="5"/>
      <c r="H33" s="5"/>
      <c r="I33" s="5">
        <v>18</v>
      </c>
    </row>
    <row r="34" spans="1:9">
      <c r="A34" s="1" t="s">
        <v>33</v>
      </c>
      <c r="B34" s="5"/>
      <c r="D34" s="5">
        <f>24-19.2</f>
        <v>4.8000000000000007</v>
      </c>
      <c r="E34" s="28"/>
      <c r="F34" s="5" t="s">
        <v>48</v>
      </c>
      <c r="G34" s="5"/>
      <c r="H34" s="5"/>
      <c r="I34" s="5">
        <f>15-10</f>
        <v>5</v>
      </c>
    </row>
    <row r="35" spans="1:9">
      <c r="A35" s="1" t="s">
        <v>37</v>
      </c>
      <c r="B35" s="5"/>
      <c r="C35" s="5"/>
      <c r="D35" s="5">
        <f>277.1-271.9</f>
        <v>5.2000000000000455</v>
      </c>
      <c r="E35" s="28"/>
      <c r="F35" s="1" t="s">
        <v>44</v>
      </c>
      <c r="G35" s="5"/>
      <c r="I35" s="5">
        <f>22.9-19.2</f>
        <v>3.6999999999999993</v>
      </c>
    </row>
    <row r="36" spans="1:9">
      <c r="B36" s="5"/>
      <c r="C36" s="5"/>
      <c r="D36" s="5"/>
      <c r="E36" s="28"/>
      <c r="F36" s="1" t="s">
        <v>49</v>
      </c>
      <c r="G36" s="5"/>
      <c r="H36" s="5"/>
      <c r="I36" s="5">
        <f>277.1-276.9</f>
        <v>0.20000000000004547</v>
      </c>
    </row>
    <row r="37" spans="1:9">
      <c r="B37" s="5"/>
      <c r="C37" s="5"/>
      <c r="D37" s="5"/>
      <c r="E37" s="28"/>
      <c r="G37" s="5"/>
      <c r="H37" s="5"/>
      <c r="I37" s="5"/>
    </row>
    <row r="38" spans="1:9">
      <c r="B38" s="5"/>
      <c r="C38" s="5"/>
      <c r="D38" s="5"/>
      <c r="E38" s="28"/>
      <c r="F38" s="1" t="s">
        <v>50</v>
      </c>
      <c r="G38" s="5"/>
      <c r="H38" s="5"/>
      <c r="I38" s="5">
        <f>-9.9-2</f>
        <v>-11.9</v>
      </c>
    </row>
    <row r="39" spans="1:9">
      <c r="A39" s="2" t="s">
        <v>39</v>
      </c>
      <c r="B39" s="6"/>
      <c r="C39" s="6"/>
      <c r="D39" s="6">
        <f>SUM(D30:D38)</f>
        <v>-99.199999999999946</v>
      </c>
      <c r="E39" s="28"/>
      <c r="F39" s="1" t="s">
        <v>51</v>
      </c>
      <c r="G39" s="5"/>
      <c r="H39" s="5"/>
      <c r="I39" s="5">
        <v>-19</v>
      </c>
    </row>
    <row r="40" spans="1:9">
      <c r="A40" s="2" t="s">
        <v>32</v>
      </c>
      <c r="B40" s="5"/>
      <c r="C40" s="5"/>
      <c r="D40" s="25">
        <f>+D39+D25</f>
        <v>661.1</v>
      </c>
      <c r="E40" s="28"/>
      <c r="F40" s="2" t="s">
        <v>43</v>
      </c>
      <c r="G40" s="5"/>
      <c r="H40" s="5"/>
      <c r="I40" s="6">
        <f>SUM(I30:I39)</f>
        <v>145.60000000000002</v>
      </c>
    </row>
    <row r="41" spans="1:9">
      <c r="B41" s="5"/>
      <c r="C41" s="9" t="s">
        <v>53</v>
      </c>
      <c r="D41" s="5">
        <v>661.1</v>
      </c>
      <c r="E41" s="28"/>
      <c r="F41" s="2" t="s">
        <v>32</v>
      </c>
      <c r="G41" s="5"/>
      <c r="H41" s="5"/>
      <c r="I41" s="23">
        <f>+I40+I25</f>
        <v>769.69999999999993</v>
      </c>
    </row>
    <row r="42" spans="1:9">
      <c r="B42" s="5"/>
      <c r="C42" s="9" t="s">
        <v>54</v>
      </c>
      <c r="D42" s="5">
        <f>+D40-D41</f>
        <v>0</v>
      </c>
      <c r="E42" s="28"/>
      <c r="F42" s="5"/>
      <c r="G42" s="5"/>
      <c r="H42" s="9" t="s">
        <v>53</v>
      </c>
      <c r="I42" s="5">
        <v>765.27</v>
      </c>
    </row>
    <row r="43" spans="1:9">
      <c r="B43" s="5"/>
      <c r="C43" s="5"/>
      <c r="D43" s="5"/>
      <c r="E43" s="28"/>
      <c r="F43" s="5"/>
      <c r="G43" s="5"/>
      <c r="H43" s="9" t="s">
        <v>54</v>
      </c>
      <c r="I43" s="5">
        <f>+I41-I42</f>
        <v>4.42999999999995</v>
      </c>
    </row>
    <row r="44" spans="1:9">
      <c r="B44" s="5"/>
      <c r="C44" s="5"/>
      <c r="D44" s="5"/>
      <c r="E44" s="28"/>
      <c r="F44" s="5"/>
      <c r="G44" s="5"/>
      <c r="H44" s="5"/>
    </row>
    <row r="45" spans="1:9">
      <c r="B45" s="5"/>
      <c r="C45" s="5"/>
      <c r="D45" s="5"/>
      <c r="E45" s="28"/>
      <c r="F45" s="5"/>
      <c r="G45" s="5"/>
      <c r="H45" s="5"/>
    </row>
    <row r="46" spans="1:9">
      <c r="B46" s="5"/>
      <c r="C46" s="5"/>
      <c r="D46" s="5"/>
      <c r="E46" s="28"/>
      <c r="F46" s="5"/>
      <c r="G46" s="5"/>
      <c r="H46" s="5"/>
    </row>
    <row r="47" spans="1:9">
      <c r="B47" s="5"/>
      <c r="C47" s="5"/>
      <c r="D47" s="5"/>
      <c r="E47" s="28"/>
      <c r="F47" s="5"/>
      <c r="G47" s="5"/>
      <c r="H47" s="5"/>
    </row>
    <row r="48" spans="1:9">
      <c r="B48" s="5"/>
      <c r="C48" s="5"/>
      <c r="D48" s="5"/>
      <c r="E48" s="28"/>
      <c r="F48" s="5"/>
      <c r="G48" s="5"/>
      <c r="H48" s="5"/>
    </row>
    <row r="49" spans="2:8">
      <c r="B49" s="5"/>
      <c r="C49" s="5"/>
      <c r="D49" s="5"/>
      <c r="E49" s="28"/>
      <c r="F49" s="5"/>
      <c r="G49" s="5"/>
      <c r="H49" s="5"/>
    </row>
    <row r="50" spans="2:8">
      <c r="B50" s="5"/>
      <c r="C50" s="5"/>
      <c r="D50" s="5"/>
      <c r="E50" s="28"/>
      <c r="F50" s="5"/>
      <c r="G50" s="5"/>
      <c r="H50" s="5"/>
    </row>
    <row r="51" spans="2:8">
      <c r="B51" s="5"/>
      <c r="C51" s="5"/>
      <c r="D51" s="5"/>
      <c r="E51" s="28"/>
      <c r="F51" s="5"/>
      <c r="G51" s="5"/>
      <c r="H51" s="5"/>
    </row>
    <row r="52" spans="2:8">
      <c r="B52" s="5"/>
      <c r="C52" s="5"/>
      <c r="D52" s="5"/>
      <c r="E52" s="28"/>
      <c r="F52" s="5"/>
      <c r="G52" s="5"/>
      <c r="H52" s="5"/>
    </row>
    <row r="53" spans="2:8">
      <c r="B53" s="5"/>
      <c r="C53" s="5"/>
      <c r="D53" s="5"/>
      <c r="E53" s="28"/>
      <c r="F53" s="5"/>
      <c r="G53" s="5"/>
      <c r="H53" s="5"/>
    </row>
    <row r="54" spans="2:8">
      <c r="B54" s="5"/>
      <c r="C54" s="5"/>
      <c r="D54" s="5"/>
      <c r="E54" s="28"/>
      <c r="F54" s="5"/>
      <c r="G54" s="5"/>
      <c r="H54" s="5"/>
    </row>
    <row r="55" spans="2:8">
      <c r="B55" s="5"/>
      <c r="C55" s="5"/>
      <c r="D55" s="5"/>
      <c r="E55" s="28"/>
      <c r="F55" s="5"/>
      <c r="G55" s="5"/>
      <c r="H55" s="5"/>
    </row>
    <row r="56" spans="2:8">
      <c r="F56" s="5"/>
      <c r="G56" s="5"/>
      <c r="H56" s="5"/>
    </row>
  </sheetData>
  <pageMargins left="0.70866141732283472" right="0.70866141732283472" top="0.74803149606299213" bottom="0.74803149606299213" header="0.31496062992125984" footer="0.31496062992125984"/>
  <pageSetup paperSize="8" scale="94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tie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Roberts</dc:creator>
  <cp:lastModifiedBy>Gregor Roberts</cp:lastModifiedBy>
  <cp:lastPrinted>2011-03-01T17:42:27Z</cp:lastPrinted>
  <dcterms:created xsi:type="dcterms:W3CDTF">2011-03-01T15:37:59Z</dcterms:created>
  <dcterms:modified xsi:type="dcterms:W3CDTF">2011-03-01T17:48:05Z</dcterms:modified>
</cp:coreProperties>
</file>