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5480" windowHeight="10035"/>
  </bookViews>
  <sheets>
    <sheet name="numbers" sheetId="1" r:id="rId1"/>
    <sheet name="notes" sheetId="2" r:id="rId2"/>
    <sheet name="Sheet3" sheetId="3" r:id="rId3"/>
  </sheets>
  <definedNames>
    <definedName name="_xlnm.Print_Titles" localSheetId="0">numbers!$3:$4</definedName>
  </definedNames>
  <calcPr calcId="114210" fullCalcOnLoad="1"/>
</workbook>
</file>

<file path=xl/calcChain.xml><?xml version="1.0" encoding="utf-8"?>
<calcChain xmlns="http://schemas.openxmlformats.org/spreadsheetml/2006/main">
  <c r="H85" i="2"/>
  <c r="H81"/>
  <c r="H69"/>
  <c r="H62"/>
  <c r="H44"/>
  <c r="H30"/>
  <c r="H20"/>
  <c r="H13"/>
  <c r="F13" i="1"/>
  <c r="D13"/>
  <c r="B13"/>
  <c r="F23"/>
  <c r="D23"/>
  <c r="B23"/>
  <c r="F22"/>
  <c r="F7"/>
  <c r="F21"/>
  <c r="D21"/>
  <c r="D7"/>
  <c r="F45"/>
  <c r="F71"/>
  <c r="F70"/>
  <c r="F16"/>
  <c r="F46"/>
  <c r="D10"/>
  <c r="B10"/>
  <c r="D40"/>
  <c r="D16"/>
  <c r="D76"/>
  <c r="D43"/>
  <c r="B15"/>
  <c r="D26"/>
  <c r="D29"/>
  <c r="D46"/>
  <c r="D60"/>
  <c r="D62"/>
  <c r="F19"/>
  <c r="F27"/>
  <c r="F29"/>
  <c r="B29"/>
  <c r="B46"/>
  <c r="B62"/>
  <c r="F58"/>
  <c r="B58"/>
  <c r="F54"/>
  <c r="B54"/>
  <c r="B70"/>
  <c r="F10"/>
  <c r="D15"/>
  <c r="B16"/>
  <c r="B76"/>
  <c r="F76"/>
</calcChain>
</file>

<file path=xl/comments1.xml><?xml version="1.0" encoding="utf-8"?>
<comments xmlns="http://schemas.openxmlformats.org/spreadsheetml/2006/main">
  <authors>
    <author>Alan Coyle</author>
  </authors>
  <commentList>
    <comment ref="F27" authorId="0">
      <text>
        <r>
          <rPr>
            <b/>
            <sz val="8"/>
            <color indexed="81"/>
            <rFont val="Tahoma"/>
            <family val="2"/>
          </rPr>
          <t>Alan Coyle:</t>
        </r>
        <r>
          <rPr>
            <sz val="8"/>
            <color indexed="81"/>
            <rFont val="Tahoma"/>
            <family val="2"/>
          </rPr>
          <t xml:space="preserve">
remainder of COWD from risk</t>
        </r>
      </text>
    </comment>
  </commentList>
</comments>
</file>

<file path=xl/sharedStrings.xml><?xml version="1.0" encoding="utf-8"?>
<sst xmlns="http://schemas.openxmlformats.org/spreadsheetml/2006/main" count="175" uniqueCount="115">
  <si>
    <t>Cost headings</t>
  </si>
  <si>
    <t>Project Costs</t>
  </si>
  <si>
    <t xml:space="preserve">  Bilfinger Berger</t>
  </si>
  <si>
    <t xml:space="preserve">  Siemens</t>
  </si>
  <si>
    <t xml:space="preserve">  Other</t>
  </si>
  <si>
    <t>Design</t>
  </si>
  <si>
    <t>TOTAL</t>
  </si>
  <si>
    <t>£'m</t>
  </si>
  <si>
    <t xml:space="preserve">COWD to Date  </t>
  </si>
  <si>
    <t xml:space="preserve">  Construction/Fabrication</t>
  </si>
  <si>
    <t xml:space="preserve">  Management &amp; Supervision</t>
  </si>
  <si>
    <t>Land, Property &amp; other costs</t>
  </si>
  <si>
    <t xml:space="preserve">  MUDFA</t>
  </si>
  <si>
    <t xml:space="preserve">  Post Settlement Agreement</t>
  </si>
  <si>
    <t xml:space="preserve">  Vehicle design</t>
  </si>
  <si>
    <t xml:space="preserve">  Manuals, special tools and spare parts</t>
  </si>
  <si>
    <t xml:space="preserve">  Delivery of trams</t>
  </si>
  <si>
    <t xml:space="preserve">  Insurance</t>
  </si>
  <si>
    <t xml:space="preserve">  Accommodation, And Support Costs</t>
  </si>
  <si>
    <t xml:space="preserve">  Transdev and Edinburgh Trams staff</t>
  </si>
  <si>
    <t xml:space="preserve">  Lothian Buses recharges and other costs</t>
  </si>
  <si>
    <t xml:space="preserve">  Ticketing machines</t>
  </si>
  <si>
    <t xml:space="preserve">  Others</t>
  </si>
  <si>
    <t xml:space="preserve">  External comms &amp; media</t>
  </si>
  <si>
    <t xml:space="preserve">  Stakeholder</t>
  </si>
  <si>
    <t xml:space="preserve">  DLA </t>
  </si>
  <si>
    <t xml:space="preserve">  Post Mediation</t>
  </si>
  <si>
    <t>On street infrastructure</t>
  </si>
  <si>
    <t>Off street infrastructure</t>
  </si>
  <si>
    <t>Other Infraco</t>
  </si>
  <si>
    <t>Utilities</t>
  </si>
  <si>
    <t>Vehicles</t>
  </si>
  <si>
    <t>Project Management</t>
  </si>
  <si>
    <t xml:space="preserve"> Readiness for Operations</t>
  </si>
  <si>
    <t>Comms &amp; Stakeholder</t>
  </si>
  <si>
    <t>Legal</t>
  </si>
  <si>
    <t>Contingency</t>
  </si>
  <si>
    <t>Cost prior to Settlement Agreement</t>
  </si>
  <si>
    <t>Budget post Settlement Agreement</t>
  </si>
  <si>
    <t>TOTAL ON STREET</t>
  </si>
  <si>
    <t>TOTAL OFF STREET</t>
  </si>
  <si>
    <t>Cost Summary for Edinburgh Trams as at 2012/13 Period 6 Ending 15 September 2012</t>
  </si>
  <si>
    <t xml:space="preserve">  Settlement of claims &amp; contract de-risk</t>
  </si>
  <si>
    <t>£18.99m relates to item 2 on table below £9.5m relates to item 1</t>
  </si>
  <si>
    <t>ref to 25 October report</t>
  </si>
  <si>
    <t>Appendix 3 notes;</t>
  </si>
  <si>
    <t>£9.5m taken from tie's assessment of Princes St works prior to settlement</t>
  </si>
  <si>
    <t>source deckchair v3 (bdwb) tab</t>
  </si>
  <si>
    <t>£38.8m is the budget figure from the settlement agreement for on street works.</t>
  </si>
  <si>
    <t>£m</t>
  </si>
  <si>
    <t>£28.49m Calculated as follows;</t>
  </si>
  <si>
    <t>BB COWD to P6 12/13 on street works</t>
  </si>
  <si>
    <t>Pre settlement Princes St number as per note 1</t>
  </si>
  <si>
    <t>Direct York Place works COWD as at P6 12/13</t>
  </si>
  <si>
    <t>Siemens COWD as at P6 12/13 on street works</t>
  </si>
  <si>
    <t>Total BBS COWD as at P4 11/12</t>
  </si>
  <si>
    <t>accruals</t>
  </si>
  <si>
    <t>(BB/S split apportioned on the basis of certified to date)</t>
  </si>
  <si>
    <t xml:space="preserve">less MOV4 mobilisation and materials paid in period from </t>
  </si>
  <si>
    <t>mediation to settlement agreement</t>
  </si>
  <si>
    <t>less tie assessment of Princes st work as per note 1</t>
  </si>
  <si>
    <t>less system wide costs from cert 47</t>
  </si>
  <si>
    <t>(except design)</t>
  </si>
  <si>
    <t>£130.71 relates to;</t>
  </si>
  <si>
    <t>Settlement agreement of £362.5 (less FP descope £2.44)</t>
  </si>
  <si>
    <t>less £82m as assessment of amounts for EOT</t>
  </si>
  <si>
    <t>(source scenarios spreadsheet and McGrigors report)</t>
  </si>
  <si>
    <t>COWD as reported to council on 25 October</t>
  </si>
  <si>
    <t>(off st section)</t>
  </si>
  <si>
    <t>gateway adjustment as shown against risk COWD</t>
  </si>
  <si>
    <t>COWD as at P4 11/12</t>
  </si>
  <si>
    <t>(source council reports reconciliation v3 - filter off road other)</t>
  </si>
  <si>
    <t>Phase 1b</t>
  </si>
  <si>
    <t>MOV4 mobilisation and materials</t>
  </si>
  <si>
    <t>EOT</t>
  </si>
  <si>
    <t>COWD as at P6 12/13</t>
  </si>
  <si>
    <t xml:space="preserve">  System wide</t>
  </si>
  <si>
    <t>14,15,16</t>
  </si>
  <si>
    <t>Cert 47 system wide</t>
  </si>
  <si>
    <t>(mobilisation and prelims less design)</t>
  </si>
  <si>
    <t>17,18,19</t>
  </si>
  <si>
    <t>COWD line</t>
  </si>
  <si>
    <t>(source council reports reconciliation v3 - lines 154-169 COWD P4 11/12 &amp; P6 12/13)</t>
  </si>
  <si>
    <t>Post Settlement utilities budget from Sept 11 confidential appendix</t>
  </si>
  <si>
    <t>COWD figure = to budget.  Remaining COWD £10.7m is shown against the COWD against risk.</t>
  </si>
  <si>
    <t>(total COWD of £13.578m is McNicolas COWD as at P6 12/13 drawn from line 276 of council reports reconciliation v3)</t>
  </si>
  <si>
    <t xml:space="preserve">lines 242-244, 249-250, 253-257, 259,261,264, 270-273 </t>
  </si>
  <si>
    <t>(source council reports reconciliation v3 - COWD P4 11/12)</t>
  </si>
  <si>
    <t>COWD P6 12/13 figure for third party related utilities (eg. BAA, SGN)</t>
  </si>
  <si>
    <t>COWD P4 11/12 figure for third party related utilities (eg. BAA, SGN)</t>
  </si>
  <si>
    <t>COWD P4 11/12  Vehicles</t>
  </si>
  <si>
    <t>COWD P6 12/13  Vehicles</t>
  </si>
  <si>
    <t>(source council reports reconciliation v3 - COWD P6 12/13)</t>
  </si>
  <si>
    <t>COWD P4 11/12</t>
  </si>
  <si>
    <t>(source council reports reconciliation v3 - COWD P4 11/12 - filter PM supervision &amp; PM management column D)</t>
  </si>
  <si>
    <t>COWD P6 12/13</t>
  </si>
  <si>
    <t>(source council reports reconciliation v3 - COWD P6 12/13 - filter PM supervision &amp; PM management column D)</t>
  </si>
  <si>
    <t>(source council reports reconciliation v3 - COWD P4 11/12 - lines 145-152)</t>
  </si>
  <si>
    <t>COWD P6 11/12</t>
  </si>
  <si>
    <t>(source council reports reconciliation v3 - COWD P6 12/13 - lines 145-152)</t>
  </si>
  <si>
    <t>(source council reports reconciliation v3 - COWD P4 11/12 - lines 11-15 &amp; 17)</t>
  </si>
  <si>
    <t>(source council reports reconciliation v3 - COWD P6 12/13 - lines 11-15 &amp; 17) less £0.5m offset against legal line 71</t>
  </si>
  <si>
    <t>(source council reports reconciliation v3 - COWD P4 11/12 - filter PM other column D)</t>
  </si>
  <si>
    <t>(source council reports reconciliation v3 - COWD P6 12/13 - filter PM other column D)</t>
  </si>
  <si>
    <t>(source council reports reconciliation v3 - COWD P4 11/12 - filter operations column D)</t>
  </si>
  <si>
    <t>(source council reports reconciliation v3 - COWD P6 12/13 - filter operations column D)</t>
  </si>
  <si>
    <t>(source council reports reconciliation v3 - COWD P4 11/12 - filter PR column D)</t>
  </si>
  <si>
    <t>(source council reports reconciliation v3 - COWD P6 12/13 - filter PR column D)</t>
  </si>
  <si>
    <t>(source council reports reconciliation v3 - COWD P4 11/12 - filter design column D)</t>
  </si>
  <si>
    <t>(source council reports reconciliation v3 - COWD P4 11/12 - filter legal column D)</t>
  </si>
  <si>
    <t>(source council reports reconciliation v3 - COWD P6 12/13 - filter legal column D) less £0.5m against line 45</t>
  </si>
  <si>
    <t>(source council reports reconciliation v3 - COWD P6 12/13 - filter design column D)</t>
  </si>
  <si>
    <t>T&amp;T cost report P6 12/13</t>
  </si>
  <si>
    <t>(source council reports reconciliation v3 - filter off road other) less £0.44m gateway adjustment</t>
  </si>
  <si>
    <t>COWD as at P4 11/12 as per note 8</t>
  </si>
</sst>
</file>

<file path=xl/styles.xml><?xml version="1.0" encoding="utf-8"?>
<styleSheet xmlns="http://schemas.openxmlformats.org/spreadsheetml/2006/main">
  <numFmts count="2">
    <numFmt numFmtId="8" formatCode="&quot;£&quot;#,##0.00_);[Red]\(&quot;£&quot;#,##0.00\)"/>
    <numFmt numFmtId="164" formatCode="&quot;£&quot;#,##0.00"/>
  </numFmts>
  <fonts count="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8"/>
      <name val="Calibri"/>
      <family val="2"/>
    </font>
    <font>
      <u/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64" fontId="0" fillId="0" borderId="0" xfId="0" applyNumberFormat="1" applyBorder="1" applyAlignment="1">
      <alignment horizontal="center" wrapText="1"/>
    </xf>
    <xf numFmtId="164" fontId="0" fillId="0" borderId="0" xfId="0" applyNumberFormat="1"/>
    <xf numFmtId="164" fontId="1" fillId="0" borderId="1" xfId="0" applyNumberFormat="1" applyFont="1" applyBorder="1" applyAlignment="1">
      <alignment wrapText="1"/>
    </xf>
    <xf numFmtId="0" fontId="1" fillId="0" borderId="2" xfId="0" applyFont="1" applyBorder="1"/>
    <xf numFmtId="164" fontId="1" fillId="0" borderId="3" xfId="0" applyNumberFormat="1" applyFont="1" applyBorder="1"/>
    <xf numFmtId="164" fontId="0" fillId="0" borderId="0" xfId="0" applyNumberFormat="1" applyBorder="1"/>
    <xf numFmtId="0" fontId="1" fillId="0" borderId="4" xfId="0" applyFont="1" applyBorder="1" applyAlignment="1">
      <alignment wrapText="1"/>
    </xf>
    <xf numFmtId="0" fontId="1" fillId="2" borderId="5" xfId="0" applyFont="1" applyFill="1" applyBorder="1"/>
    <xf numFmtId="164" fontId="0" fillId="2" borderId="6" xfId="0" applyNumberFormat="1" applyFill="1" applyBorder="1"/>
    <xf numFmtId="0" fontId="2" fillId="0" borderId="7" xfId="0" applyFont="1" applyBorder="1"/>
    <xf numFmtId="164" fontId="0" fillId="2" borderId="8" xfId="0" applyNumberFormat="1" applyFill="1" applyBorder="1"/>
    <xf numFmtId="0" fontId="0" fillId="0" borderId="7" xfId="0" applyBorder="1"/>
    <xf numFmtId="164" fontId="0" fillId="0" borderId="8" xfId="0" applyNumberFormat="1" applyBorder="1"/>
    <xf numFmtId="0" fontId="0" fillId="0" borderId="7" xfId="0" applyBorder="1" applyAlignment="1">
      <alignment wrapText="1"/>
    </xf>
    <xf numFmtId="164" fontId="0" fillId="0" borderId="8" xfId="0" applyNumberFormat="1" applyFill="1" applyBorder="1"/>
    <xf numFmtId="0" fontId="1" fillId="0" borderId="7" xfId="0" applyFont="1" applyBorder="1"/>
    <xf numFmtId="0" fontId="2" fillId="2" borderId="9" xfId="0" applyFont="1" applyFill="1" applyBorder="1"/>
    <xf numFmtId="0" fontId="0" fillId="0" borderId="9" xfId="0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0" borderId="9" xfId="0" applyBorder="1"/>
    <xf numFmtId="0" fontId="0" fillId="0" borderId="9" xfId="0" applyBorder="1" applyAlignment="1">
      <alignment wrapText="1"/>
    </xf>
    <xf numFmtId="0" fontId="0" fillId="2" borderId="9" xfId="0" applyFill="1" applyBorder="1"/>
    <xf numFmtId="0" fontId="4" fillId="2" borderId="9" xfId="0" applyFont="1" applyFill="1" applyBorder="1"/>
    <xf numFmtId="0" fontId="2" fillId="0" borderId="9" xfId="0" applyFont="1" applyBorder="1"/>
    <xf numFmtId="164" fontId="0" fillId="0" borderId="10" xfId="0" applyNumberFormat="1" applyBorder="1"/>
    <xf numFmtId="164" fontId="0" fillId="2" borderId="11" xfId="0" applyNumberFormat="1" applyFill="1" applyBorder="1"/>
    <xf numFmtId="164" fontId="0" fillId="0" borderId="11" xfId="0" applyNumberFormat="1" applyBorder="1"/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12" xfId="0" applyBorder="1"/>
    <xf numFmtId="0" fontId="1" fillId="0" borderId="13" xfId="0" applyFont="1" applyBorder="1"/>
    <xf numFmtId="0" fontId="0" fillId="0" borderId="14" xfId="0" applyBorder="1"/>
    <xf numFmtId="164" fontId="0" fillId="0" borderId="15" xfId="0" applyNumberFormat="1" applyBorder="1"/>
    <xf numFmtId="0" fontId="0" fillId="0" borderId="0" xfId="0" applyFill="1"/>
    <xf numFmtId="0" fontId="0" fillId="0" borderId="2" xfId="0" applyBorder="1"/>
    <xf numFmtId="164" fontId="0" fillId="0" borderId="3" xfId="0" applyNumberFormat="1" applyBorder="1"/>
    <xf numFmtId="0" fontId="0" fillId="0" borderId="13" xfId="0" applyBorder="1"/>
    <xf numFmtId="164" fontId="0" fillId="0" borderId="16" xfId="0" applyNumberFormat="1" applyBorder="1"/>
    <xf numFmtId="0" fontId="0" fillId="0" borderId="17" xfId="0" applyBorder="1"/>
    <xf numFmtId="0" fontId="0" fillId="0" borderId="10" xfId="0" applyBorder="1" applyAlignment="1">
      <alignment horizontal="center"/>
    </xf>
    <xf numFmtId="0" fontId="0" fillId="0" borderId="9" xfId="0" applyFill="1" applyBorder="1" applyAlignment="1">
      <alignment horizontal="left"/>
    </xf>
    <xf numFmtId="0" fontId="2" fillId="0" borderId="9" xfId="0" applyFont="1" applyFill="1" applyBorder="1"/>
    <xf numFmtId="0" fontId="1" fillId="0" borderId="9" xfId="0" applyFont="1" applyBorder="1"/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Border="1" applyAlignment="1">
      <alignment horizontal="center" wrapText="1"/>
    </xf>
    <xf numFmtId="1" fontId="1" fillId="0" borderId="3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1" fontId="0" fillId="2" borderId="8" xfId="0" applyNumberFormat="1" applyFill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8" xfId="0" applyNumberFormat="1" applyFill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2" borderId="11" xfId="0" applyNumberFormat="1" applyFill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22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11" xfId="0" applyNumberFormat="1" applyFill="1" applyBorder="1" applyAlignment="1">
      <alignment horizontal="center"/>
    </xf>
    <xf numFmtId="8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2" fontId="1" fillId="0" borderId="27" xfId="0" applyNumberFormat="1" applyFont="1" applyBorder="1"/>
    <xf numFmtId="2" fontId="1" fillId="0" borderId="0" xfId="0" applyNumberFormat="1" applyFont="1"/>
    <xf numFmtId="2" fontId="0" fillId="0" borderId="1" xfId="0" applyNumberFormat="1" applyBorder="1"/>
    <xf numFmtId="2" fontId="1" fillId="0" borderId="0" xfId="0" applyNumberFormat="1" applyFont="1" applyBorder="1"/>
    <xf numFmtId="0" fontId="1" fillId="0" borderId="0" xfId="0" applyFont="1"/>
    <xf numFmtId="164" fontId="0" fillId="0" borderId="19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64" fontId="0" fillId="0" borderId="19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164" fontId="0" fillId="0" borderId="8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76</xdr:row>
      <xdr:rowOff>123825</xdr:rowOff>
    </xdr:from>
    <xdr:to>
      <xdr:col>6</xdr:col>
      <xdr:colOff>114300</xdr:colOff>
      <xdr:row>93</xdr:row>
      <xdr:rowOff>19050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5375" y="15211425"/>
          <a:ext cx="5410200" cy="315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2"/>
  <sheetViews>
    <sheetView tabSelected="1" workbookViewId="0">
      <pane ySplit="4" topLeftCell="A26" activePane="bottomLeft" state="frozen"/>
      <selection pane="bottomLeft" activeCell="E15" sqref="E15"/>
    </sheetView>
  </sheetViews>
  <sheetFormatPr defaultRowHeight="15"/>
  <cols>
    <col min="1" max="1" width="40.85546875" customWidth="1"/>
    <col min="2" max="2" width="15.7109375" style="4" customWidth="1"/>
    <col min="3" max="3" width="4" style="63" customWidth="1"/>
    <col min="4" max="4" width="15.85546875" style="4" customWidth="1"/>
    <col min="5" max="5" width="3.7109375" style="63" customWidth="1"/>
    <col min="6" max="6" width="15.7109375" style="4" customWidth="1"/>
    <col min="7" max="7" width="4.140625" style="63" customWidth="1"/>
    <col min="8" max="8" width="27.85546875" customWidth="1"/>
  </cols>
  <sheetData>
    <row r="1" spans="1:11" s="1" customFormat="1">
      <c r="A1" s="6" t="s">
        <v>41</v>
      </c>
      <c r="B1" s="7"/>
      <c r="C1" s="51"/>
      <c r="D1" s="7"/>
      <c r="E1" s="51"/>
      <c r="F1" s="7"/>
      <c r="G1" s="51"/>
      <c r="H1" s="33"/>
    </row>
    <row r="2" spans="1:11">
      <c r="A2" s="14"/>
      <c r="B2" s="8"/>
      <c r="C2" s="52"/>
      <c r="D2" s="8"/>
      <c r="E2" s="52"/>
      <c r="F2" s="35"/>
      <c r="G2" s="52"/>
      <c r="H2" s="34"/>
    </row>
    <row r="3" spans="1:11" s="2" customFormat="1" ht="45">
      <c r="A3" s="9" t="s">
        <v>0</v>
      </c>
      <c r="B3" s="5" t="s">
        <v>37</v>
      </c>
      <c r="C3" s="53"/>
      <c r="D3" s="5" t="s">
        <v>38</v>
      </c>
      <c r="E3" s="53"/>
      <c r="F3" s="5" t="s">
        <v>8</v>
      </c>
      <c r="G3" s="53"/>
      <c r="H3" s="30" t="s">
        <v>44</v>
      </c>
    </row>
    <row r="4" spans="1:11" s="2" customFormat="1">
      <c r="A4" s="16"/>
      <c r="B4" s="3" t="s">
        <v>7</v>
      </c>
      <c r="C4" s="50"/>
      <c r="D4" s="3" t="s">
        <v>7</v>
      </c>
      <c r="E4" s="50"/>
      <c r="F4" s="3" t="s">
        <v>7</v>
      </c>
      <c r="G4" s="50"/>
      <c r="H4" s="30"/>
    </row>
    <row r="5" spans="1:11">
      <c r="A5" s="12" t="s">
        <v>1</v>
      </c>
      <c r="B5" s="8"/>
      <c r="C5" s="52"/>
      <c r="D5" s="8"/>
      <c r="E5" s="52"/>
      <c r="F5" s="8"/>
      <c r="G5" s="52"/>
      <c r="H5" s="31"/>
    </row>
    <row r="6" spans="1:11">
      <c r="A6" s="19" t="s">
        <v>27</v>
      </c>
      <c r="B6" s="13"/>
      <c r="C6" s="54"/>
      <c r="D6" s="13"/>
      <c r="E6" s="64"/>
      <c r="F6" s="28"/>
      <c r="G6" s="64"/>
      <c r="H6" s="31"/>
    </row>
    <row r="7" spans="1:11">
      <c r="A7" s="20" t="s">
        <v>2</v>
      </c>
      <c r="B7" s="87">
        <v>9.5</v>
      </c>
      <c r="C7" s="85">
        <v>1</v>
      </c>
      <c r="D7" s="87">
        <f>109.8+11-82</f>
        <v>38.799999999999997</v>
      </c>
      <c r="E7" s="85">
        <v>2</v>
      </c>
      <c r="F7" s="87">
        <f>16.67+2.32+9.5</f>
        <v>28.490000000000002</v>
      </c>
      <c r="G7" s="85">
        <v>3</v>
      </c>
      <c r="H7" s="81" t="s">
        <v>43</v>
      </c>
    </row>
    <row r="8" spans="1:11" ht="32.25" customHeight="1">
      <c r="A8" s="20" t="s">
        <v>3</v>
      </c>
      <c r="B8" s="88"/>
      <c r="C8" s="86"/>
      <c r="D8" s="88"/>
      <c r="E8" s="86"/>
      <c r="F8" s="88"/>
      <c r="G8" s="86"/>
      <c r="H8" s="82"/>
      <c r="J8" s="4"/>
      <c r="K8" s="4"/>
    </row>
    <row r="9" spans="1:11">
      <c r="A9" s="20" t="s">
        <v>4</v>
      </c>
      <c r="B9" s="15">
        <v>0</v>
      </c>
      <c r="C9" s="55"/>
      <c r="D9" s="15">
        <v>0</v>
      </c>
      <c r="E9" s="65"/>
      <c r="F9" s="29">
        <v>0.18</v>
      </c>
      <c r="G9" s="65">
        <v>4</v>
      </c>
      <c r="H9" s="42">
        <v>2</v>
      </c>
    </row>
    <row r="10" spans="1:11">
      <c r="A10" s="21" t="s">
        <v>39</v>
      </c>
      <c r="B10" s="13">
        <f>SUM(B7:B9)</f>
        <v>9.5</v>
      </c>
      <c r="C10" s="54"/>
      <c r="D10" s="13">
        <f>SUM(D7:D9)</f>
        <v>38.799999999999997</v>
      </c>
      <c r="E10" s="54"/>
      <c r="F10" s="13">
        <f>SUM(F7:F9)</f>
        <v>28.67</v>
      </c>
      <c r="G10" s="64"/>
      <c r="H10" s="42"/>
    </row>
    <row r="11" spans="1:11">
      <c r="A11" s="14"/>
      <c r="B11" s="8"/>
      <c r="C11" s="52"/>
      <c r="D11" s="8"/>
      <c r="E11" s="52"/>
      <c r="F11" s="8"/>
      <c r="G11" s="52"/>
      <c r="H11" s="42"/>
    </row>
    <row r="12" spans="1:11">
      <c r="A12" s="19" t="s">
        <v>28</v>
      </c>
      <c r="B12" s="13"/>
      <c r="C12" s="54"/>
      <c r="D12" s="13"/>
      <c r="E12" s="64"/>
      <c r="F12" s="28"/>
      <c r="G12" s="64"/>
      <c r="H12" s="42"/>
    </row>
    <row r="13" spans="1:11">
      <c r="A13" s="22" t="s">
        <v>2</v>
      </c>
      <c r="B13" s="89">
        <f>(185.82-3.76+6.03)*114.08/190.82+(185.82-3.76+6.03)*76.74/190.82-49-9.5-98.35</f>
        <v>31.240000000000009</v>
      </c>
      <c r="C13" s="85">
        <v>5</v>
      </c>
      <c r="D13" s="89">
        <f>360.06-82-49-98.35</f>
        <v>130.71</v>
      </c>
      <c r="E13" s="85">
        <v>6</v>
      </c>
      <c r="F13" s="89">
        <f>(221.48-(17.71-2.16))/(221.48+104.04-17.71)*310.42+(104.04-2.16)/(221.48+104.04-17.71)*310.42-82-49+0.37-9.5-3.4-98.35</f>
        <v>68.539999999999964</v>
      </c>
      <c r="G13" s="85">
        <v>7</v>
      </c>
      <c r="H13" s="83">
        <v>1</v>
      </c>
    </row>
    <row r="14" spans="1:11">
      <c r="A14" s="22" t="s">
        <v>3</v>
      </c>
      <c r="B14" s="89"/>
      <c r="C14" s="86"/>
      <c r="D14" s="89"/>
      <c r="E14" s="86"/>
      <c r="F14" s="89"/>
      <c r="G14" s="86"/>
      <c r="H14" s="84"/>
    </row>
    <row r="15" spans="1:11">
      <c r="A15" s="22" t="s">
        <v>4</v>
      </c>
      <c r="B15" s="15">
        <f>14.78+3.75</f>
        <v>18.53</v>
      </c>
      <c r="C15" s="55">
        <v>8</v>
      </c>
      <c r="D15" s="15">
        <f>B15-0.44</f>
        <v>18.09</v>
      </c>
      <c r="E15" s="65">
        <v>9</v>
      </c>
      <c r="F15" s="29">
        <v>18.600000000000001</v>
      </c>
      <c r="G15" s="65">
        <v>10</v>
      </c>
      <c r="H15" s="42">
        <v>1</v>
      </c>
    </row>
    <row r="16" spans="1:11">
      <c r="A16" s="21" t="s">
        <v>40</v>
      </c>
      <c r="B16" s="13">
        <f>SUM(B13:B15)</f>
        <v>49.77000000000001</v>
      </c>
      <c r="C16" s="54"/>
      <c r="D16" s="13">
        <f>SUM(D13:D15)</f>
        <v>148.80000000000001</v>
      </c>
      <c r="E16" s="54"/>
      <c r="F16" s="13">
        <f>SUM(F13:F15)</f>
        <v>87.139999999999958</v>
      </c>
      <c r="G16" s="64"/>
      <c r="H16" s="42"/>
    </row>
    <row r="17" spans="1:8" s="36" customFormat="1">
      <c r="A17" s="43"/>
      <c r="B17" s="17"/>
      <c r="C17" s="56"/>
      <c r="D17" s="17"/>
      <c r="E17" s="56"/>
      <c r="F17" s="17"/>
      <c r="G17" s="69"/>
      <c r="H17" s="42"/>
    </row>
    <row r="18" spans="1:8">
      <c r="A18" s="19" t="s">
        <v>29</v>
      </c>
      <c r="B18" s="13"/>
      <c r="C18" s="54"/>
      <c r="D18" s="13"/>
      <c r="E18" s="64"/>
      <c r="F18" s="28"/>
      <c r="G18" s="64"/>
      <c r="H18" s="42"/>
    </row>
    <row r="19" spans="1:8">
      <c r="A19" s="22" t="s">
        <v>2</v>
      </c>
      <c r="B19" s="15">
        <v>0</v>
      </c>
      <c r="C19" s="55"/>
      <c r="D19" s="15">
        <v>0</v>
      </c>
      <c r="E19" s="65"/>
      <c r="F19" s="29">
        <f>1.4-1.4</f>
        <v>0</v>
      </c>
      <c r="G19" s="65"/>
      <c r="H19" s="42">
        <v>1</v>
      </c>
    </row>
    <row r="20" spans="1:8">
      <c r="A20" s="22" t="s">
        <v>3</v>
      </c>
      <c r="B20" s="15">
        <v>0.27</v>
      </c>
      <c r="C20" s="55"/>
      <c r="D20" s="15">
        <v>3.2</v>
      </c>
      <c r="E20" s="65"/>
      <c r="F20" s="29">
        <v>0.66</v>
      </c>
      <c r="G20" s="65"/>
      <c r="H20" s="42">
        <v>1</v>
      </c>
    </row>
    <row r="21" spans="1:8">
      <c r="A21" s="43" t="s">
        <v>42</v>
      </c>
      <c r="B21" s="17">
        <v>49</v>
      </c>
      <c r="C21" s="56">
        <v>11</v>
      </c>
      <c r="D21" s="17">
        <f>49+82</f>
        <v>131</v>
      </c>
      <c r="E21" s="56">
        <v>12</v>
      </c>
      <c r="F21" s="17">
        <f>49+82</f>
        <v>131</v>
      </c>
      <c r="G21" s="69">
        <v>13</v>
      </c>
      <c r="H21" s="42">
        <v>1</v>
      </c>
    </row>
    <row r="22" spans="1:8">
      <c r="A22" s="43" t="s">
        <v>76</v>
      </c>
      <c r="B22" s="17">
        <v>98.35</v>
      </c>
      <c r="C22" s="56">
        <v>14</v>
      </c>
      <c r="D22" s="17">
        <v>98.35</v>
      </c>
      <c r="E22" s="56">
        <v>15</v>
      </c>
      <c r="F22" s="17">
        <f>D22</f>
        <v>98.35</v>
      </c>
      <c r="G22" s="69">
        <v>16</v>
      </c>
      <c r="H22" s="42">
        <v>1</v>
      </c>
    </row>
    <row r="23" spans="1:8">
      <c r="A23" s="21" t="s">
        <v>6</v>
      </c>
      <c r="B23" s="13">
        <f>SUM(B19:B22)</f>
        <v>147.62</v>
      </c>
      <c r="C23" s="54"/>
      <c r="D23" s="13">
        <f>SUM(D19:D22)</f>
        <v>232.54999999999998</v>
      </c>
      <c r="E23" s="54"/>
      <c r="F23" s="13">
        <f>SUM(F19:F22)</f>
        <v>230.01</v>
      </c>
      <c r="G23" s="64"/>
      <c r="H23" s="42"/>
    </row>
    <row r="24" spans="1:8">
      <c r="A24" s="14"/>
      <c r="B24" s="8"/>
      <c r="C24" s="52"/>
      <c r="D24" s="8"/>
      <c r="E24" s="52"/>
      <c r="F24" s="8"/>
      <c r="G24" s="52"/>
      <c r="H24" s="42"/>
    </row>
    <row r="25" spans="1:8">
      <c r="A25" s="19" t="s">
        <v>30</v>
      </c>
      <c r="B25" s="13"/>
      <c r="C25" s="54"/>
      <c r="D25" s="13"/>
      <c r="E25" s="64"/>
      <c r="F25" s="28"/>
      <c r="G25" s="64"/>
      <c r="H25" s="42"/>
    </row>
    <row r="26" spans="1:8">
      <c r="A26" s="22" t="s">
        <v>12</v>
      </c>
      <c r="B26" s="15">
        <v>57.252000000000002</v>
      </c>
      <c r="C26" s="55">
        <v>17</v>
      </c>
      <c r="D26" s="15">
        <f>F26</f>
        <v>57.252000000000002</v>
      </c>
      <c r="E26" s="65">
        <v>18</v>
      </c>
      <c r="F26" s="29">
        <v>57.252000000000002</v>
      </c>
      <c r="G26" s="65">
        <v>19</v>
      </c>
      <c r="H26" s="42">
        <v>6</v>
      </c>
    </row>
    <row r="27" spans="1:8">
      <c r="A27" s="22" t="s">
        <v>13</v>
      </c>
      <c r="B27" s="15">
        <v>0</v>
      </c>
      <c r="C27" s="55"/>
      <c r="D27" s="15">
        <v>2.91</v>
      </c>
      <c r="E27" s="65">
        <v>20</v>
      </c>
      <c r="F27" s="29">
        <f>13.578-10.668</f>
        <v>2.91</v>
      </c>
      <c r="G27" s="65">
        <v>21</v>
      </c>
      <c r="H27" s="42">
        <v>4</v>
      </c>
    </row>
    <row r="28" spans="1:8">
      <c r="A28" s="22" t="s">
        <v>4</v>
      </c>
      <c r="B28" s="15">
        <v>26.167999999999999</v>
      </c>
      <c r="C28" s="55">
        <v>22</v>
      </c>
      <c r="D28" s="15">
        <v>27.428000000000004</v>
      </c>
      <c r="E28" s="65">
        <v>23</v>
      </c>
      <c r="F28" s="29">
        <v>25.55</v>
      </c>
      <c r="G28" s="65">
        <v>24</v>
      </c>
      <c r="H28" s="42">
        <v>6</v>
      </c>
    </row>
    <row r="29" spans="1:8">
      <c r="A29" s="21" t="s">
        <v>6</v>
      </c>
      <c r="B29" s="13">
        <f>SUM(B26:B28)</f>
        <v>83.42</v>
      </c>
      <c r="C29" s="54"/>
      <c r="D29" s="13">
        <f>SUM(D26:D28)</f>
        <v>87.59</v>
      </c>
      <c r="E29" s="64"/>
      <c r="F29" s="28">
        <f>SUM(F26:F28)</f>
        <v>85.712000000000003</v>
      </c>
      <c r="G29" s="64"/>
      <c r="H29" s="42"/>
    </row>
    <row r="30" spans="1:8" s="36" customFormat="1">
      <c r="A30" s="43"/>
      <c r="B30" s="17"/>
      <c r="C30" s="56"/>
      <c r="D30" s="17"/>
      <c r="E30" s="56"/>
      <c r="F30" s="17"/>
      <c r="G30" s="69"/>
      <c r="H30" s="42"/>
    </row>
    <row r="31" spans="1:8" s="36" customFormat="1">
      <c r="A31" s="43"/>
      <c r="B31" s="17"/>
      <c r="C31" s="56"/>
      <c r="D31" s="17"/>
      <c r="E31" s="56"/>
      <c r="F31" s="17"/>
      <c r="G31" s="69"/>
      <c r="H31" s="42"/>
    </row>
    <row r="32" spans="1:8" s="36" customFormat="1">
      <c r="A32" s="43"/>
      <c r="B32" s="17"/>
      <c r="C32" s="56"/>
      <c r="D32" s="17"/>
      <c r="E32" s="56"/>
      <c r="F32" s="17"/>
      <c r="G32" s="69"/>
      <c r="H32" s="42"/>
    </row>
    <row r="33" spans="1:8">
      <c r="A33" s="22"/>
      <c r="B33" s="15"/>
      <c r="C33" s="55"/>
      <c r="D33" s="15"/>
      <c r="E33" s="55"/>
      <c r="F33" s="15"/>
      <c r="G33" s="65"/>
      <c r="H33" s="42"/>
    </row>
    <row r="34" spans="1:8">
      <c r="A34" s="19" t="s">
        <v>31</v>
      </c>
      <c r="B34" s="13"/>
      <c r="C34" s="54"/>
      <c r="D34" s="13"/>
      <c r="E34" s="64"/>
      <c r="F34" s="28"/>
      <c r="G34" s="64"/>
      <c r="H34" s="42"/>
    </row>
    <row r="35" spans="1:8">
      <c r="A35" s="22" t="s">
        <v>9</v>
      </c>
      <c r="B35" s="15">
        <v>23.448</v>
      </c>
      <c r="C35" s="57"/>
      <c r="D35" s="78">
        <v>62.4</v>
      </c>
      <c r="E35" s="66"/>
      <c r="F35" s="29">
        <v>23.45</v>
      </c>
      <c r="G35" s="65"/>
      <c r="H35" s="42">
        <v>5</v>
      </c>
    </row>
    <row r="36" spans="1:8">
      <c r="A36" s="22" t="s">
        <v>14</v>
      </c>
      <c r="B36" s="15">
        <v>2.7519999999999998</v>
      </c>
      <c r="C36" s="58"/>
      <c r="D36" s="79"/>
      <c r="E36" s="67"/>
      <c r="F36" s="29">
        <v>2.7519999999999998</v>
      </c>
      <c r="G36" s="65"/>
      <c r="H36" s="42">
        <v>5</v>
      </c>
    </row>
    <row r="37" spans="1:8">
      <c r="A37" s="22" t="s">
        <v>15</v>
      </c>
      <c r="B37" s="15">
        <v>4.4029999999999996</v>
      </c>
      <c r="C37" s="58"/>
      <c r="D37" s="79"/>
      <c r="E37" s="67"/>
      <c r="F37" s="29">
        <v>4.4029999999999996</v>
      </c>
      <c r="G37" s="65"/>
      <c r="H37" s="42">
        <v>5</v>
      </c>
    </row>
    <row r="38" spans="1:8">
      <c r="A38" s="22" t="s">
        <v>16</v>
      </c>
      <c r="B38" s="15">
        <v>4.5129999999999999</v>
      </c>
      <c r="C38" s="58"/>
      <c r="D38" s="79"/>
      <c r="E38" s="67"/>
      <c r="F38" s="29">
        <v>4.5129999999999999</v>
      </c>
      <c r="G38" s="65"/>
      <c r="H38" s="42">
        <v>5</v>
      </c>
    </row>
    <row r="39" spans="1:8">
      <c r="A39" s="22" t="s">
        <v>4</v>
      </c>
      <c r="B39" s="15">
        <v>12.78</v>
      </c>
      <c r="C39" s="59"/>
      <c r="D39" s="80"/>
      <c r="E39" s="68"/>
      <c r="F39" s="29">
        <v>25.71</v>
      </c>
      <c r="G39" s="65"/>
      <c r="H39" s="42">
        <v>5</v>
      </c>
    </row>
    <row r="40" spans="1:8">
      <c r="A40" s="21" t="s">
        <v>6</v>
      </c>
      <c r="B40" s="13">
        <v>47.9</v>
      </c>
      <c r="C40" s="54">
        <v>25</v>
      </c>
      <c r="D40" s="13">
        <f>SUM(D35)</f>
        <v>62.4</v>
      </c>
      <c r="E40" s="64">
        <v>26</v>
      </c>
      <c r="F40" s="28">
        <v>60.83</v>
      </c>
      <c r="G40" s="64">
        <v>27</v>
      </c>
      <c r="H40" s="42"/>
    </row>
    <row r="41" spans="1:8">
      <c r="A41" s="14"/>
      <c r="B41" s="8"/>
      <c r="C41" s="52"/>
      <c r="D41" s="8"/>
      <c r="E41" s="52"/>
      <c r="F41" s="8"/>
      <c r="G41" s="52"/>
      <c r="H41" s="42"/>
    </row>
    <row r="42" spans="1:8">
      <c r="A42" s="19" t="s">
        <v>32</v>
      </c>
      <c r="B42" s="13"/>
      <c r="C42" s="54"/>
      <c r="D42" s="13"/>
      <c r="E42" s="64"/>
      <c r="F42" s="28"/>
      <c r="G42" s="64"/>
      <c r="H42" s="42"/>
    </row>
    <row r="43" spans="1:8">
      <c r="A43" s="22" t="s">
        <v>10</v>
      </c>
      <c r="B43" s="15">
        <v>52.68</v>
      </c>
      <c r="C43" s="55">
        <v>28</v>
      </c>
      <c r="D43" s="15">
        <f>65.8-4.84</f>
        <v>60.959999999999994</v>
      </c>
      <c r="E43" s="65">
        <v>29</v>
      </c>
      <c r="F43" s="29">
        <v>63.94</v>
      </c>
      <c r="G43" s="65">
        <v>30</v>
      </c>
      <c r="H43" s="42">
        <v>6</v>
      </c>
    </row>
    <row r="44" spans="1:8">
      <c r="A44" s="22" t="s">
        <v>17</v>
      </c>
      <c r="B44" s="15">
        <v>4.05</v>
      </c>
      <c r="C44" s="55">
        <v>31</v>
      </c>
      <c r="D44" s="15">
        <v>4.84</v>
      </c>
      <c r="E44" s="65">
        <v>32</v>
      </c>
      <c r="F44" s="29">
        <v>4.9619999999999997</v>
      </c>
      <c r="G44" s="65">
        <v>33</v>
      </c>
      <c r="H44" s="42">
        <v>6</v>
      </c>
    </row>
    <row r="45" spans="1:8">
      <c r="A45" s="23" t="s">
        <v>18</v>
      </c>
      <c r="B45" s="15">
        <v>12.47</v>
      </c>
      <c r="C45" s="55">
        <v>34</v>
      </c>
      <c r="D45" s="15">
        <v>17.309999999999999</v>
      </c>
      <c r="E45" s="65">
        <v>35</v>
      </c>
      <c r="F45" s="29">
        <f>13.718+0.5</f>
        <v>14.218</v>
      </c>
      <c r="G45" s="65">
        <v>36</v>
      </c>
      <c r="H45" s="42">
        <v>6</v>
      </c>
    </row>
    <row r="46" spans="1:8">
      <c r="A46" s="21" t="s">
        <v>6</v>
      </c>
      <c r="B46" s="13">
        <f>SUM(B43:B45)</f>
        <v>69.2</v>
      </c>
      <c r="C46" s="54"/>
      <c r="D46" s="13">
        <f>SUM(D43:D45)</f>
        <v>83.11</v>
      </c>
      <c r="E46" s="64"/>
      <c r="F46" s="28">
        <f>SUM(F43:F45)</f>
        <v>83.12</v>
      </c>
      <c r="G46" s="64"/>
      <c r="H46" s="42"/>
    </row>
    <row r="47" spans="1:8">
      <c r="A47" s="16"/>
      <c r="B47" s="8"/>
      <c r="C47" s="52"/>
      <c r="D47" s="8"/>
      <c r="E47" s="52"/>
      <c r="F47" s="8"/>
      <c r="G47" s="52"/>
      <c r="H47" s="31"/>
    </row>
    <row r="48" spans="1:8">
      <c r="A48" s="24" t="s">
        <v>11</v>
      </c>
      <c r="B48" s="13">
        <v>28.85</v>
      </c>
      <c r="C48" s="54">
        <v>37</v>
      </c>
      <c r="D48" s="13">
        <v>36.049999999999997</v>
      </c>
      <c r="E48" s="64">
        <v>38</v>
      </c>
      <c r="F48" s="28">
        <v>34.380000000000003</v>
      </c>
      <c r="G48" s="64">
        <v>39</v>
      </c>
      <c r="H48" s="31"/>
    </row>
    <row r="49" spans="1:8">
      <c r="A49" s="16"/>
      <c r="B49" s="8"/>
      <c r="C49" s="52"/>
      <c r="D49" s="8"/>
      <c r="E49" s="52"/>
      <c r="F49" s="8"/>
      <c r="G49" s="52"/>
      <c r="H49" s="31"/>
    </row>
    <row r="50" spans="1:8">
      <c r="A50" s="19" t="s">
        <v>33</v>
      </c>
      <c r="B50" s="13"/>
      <c r="C50" s="54"/>
      <c r="D50" s="13"/>
      <c r="E50" s="64"/>
      <c r="F50" s="28"/>
      <c r="G50" s="64"/>
      <c r="H50" s="31"/>
    </row>
    <row r="51" spans="1:8">
      <c r="A51" s="22" t="s">
        <v>19</v>
      </c>
      <c r="B51" s="15">
        <v>2.8340000000000001</v>
      </c>
      <c r="C51" s="57"/>
      <c r="D51" s="78">
        <v>12.07</v>
      </c>
      <c r="E51" s="66"/>
      <c r="F51" s="29">
        <v>3.8069999999999999</v>
      </c>
      <c r="G51" s="65"/>
      <c r="H51" s="42">
        <v>7</v>
      </c>
    </row>
    <row r="52" spans="1:8">
      <c r="A52" s="22" t="s">
        <v>20</v>
      </c>
      <c r="B52" s="15">
        <v>2.4279999999999999</v>
      </c>
      <c r="C52" s="58"/>
      <c r="D52" s="79"/>
      <c r="E52" s="67"/>
      <c r="F52" s="29">
        <v>2.6720000000000002</v>
      </c>
      <c r="G52" s="65"/>
      <c r="H52" s="42">
        <v>7</v>
      </c>
    </row>
    <row r="53" spans="1:8">
      <c r="A53" s="22" t="s">
        <v>21</v>
      </c>
      <c r="B53" s="15">
        <v>0.14399999999999999</v>
      </c>
      <c r="C53" s="58"/>
      <c r="D53" s="79"/>
      <c r="E53" s="67"/>
      <c r="F53" s="29">
        <v>0.14499999999999999</v>
      </c>
      <c r="G53" s="65"/>
      <c r="H53" s="42">
        <v>7</v>
      </c>
    </row>
    <row r="54" spans="1:8">
      <c r="A54" s="22" t="s">
        <v>22</v>
      </c>
      <c r="B54" s="15">
        <f>B55-B51-B52-B53</f>
        <v>9.4E-2</v>
      </c>
      <c r="C54" s="59"/>
      <c r="D54" s="80"/>
      <c r="E54" s="68"/>
      <c r="F54" s="29">
        <f>F55-F51-F52-F53</f>
        <v>0.17599999999999974</v>
      </c>
      <c r="G54" s="65"/>
      <c r="H54" s="42">
        <v>7</v>
      </c>
    </row>
    <row r="55" spans="1:8">
      <c r="A55" s="21" t="s">
        <v>6</v>
      </c>
      <c r="B55" s="13">
        <v>5.5</v>
      </c>
      <c r="C55" s="54">
        <v>40</v>
      </c>
      <c r="D55" s="13">
        <v>12.07</v>
      </c>
      <c r="E55" s="64">
        <v>41</v>
      </c>
      <c r="F55" s="28">
        <v>6.8</v>
      </c>
      <c r="G55" s="64">
        <v>42</v>
      </c>
      <c r="H55" s="31"/>
    </row>
    <row r="56" spans="1:8">
      <c r="A56" s="14"/>
      <c r="B56" s="8"/>
      <c r="C56" s="52"/>
      <c r="D56" s="8"/>
      <c r="E56" s="52"/>
      <c r="F56" s="8"/>
      <c r="G56" s="52"/>
      <c r="H56" s="31"/>
    </row>
    <row r="57" spans="1:8">
      <c r="A57" s="25" t="s">
        <v>34</v>
      </c>
      <c r="B57" s="13"/>
      <c r="C57" s="54"/>
      <c r="D57" s="13"/>
      <c r="E57" s="64"/>
      <c r="F57" s="28"/>
      <c r="G57" s="64"/>
      <c r="H57" s="42"/>
    </row>
    <row r="58" spans="1:8">
      <c r="A58" s="22" t="s">
        <v>23</v>
      </c>
      <c r="B58" s="15">
        <f>B60-B59</f>
        <v>2.2039999999999997</v>
      </c>
      <c r="C58" s="57"/>
      <c r="D58" s="78">
        <v>4.3600000000000003</v>
      </c>
      <c r="E58" s="66"/>
      <c r="F58" s="29">
        <f>F60-F59</f>
        <v>2.629</v>
      </c>
      <c r="G58" s="65"/>
      <c r="H58" s="42">
        <v>6</v>
      </c>
    </row>
    <row r="59" spans="1:8">
      <c r="A59" s="22" t="s">
        <v>24</v>
      </c>
      <c r="B59" s="15">
        <v>0.75600000000000001</v>
      </c>
      <c r="C59" s="59"/>
      <c r="D59" s="80"/>
      <c r="E59" s="68"/>
      <c r="F59" s="29">
        <v>0.80100000000000005</v>
      </c>
      <c r="G59" s="65"/>
      <c r="H59" s="42">
        <v>6</v>
      </c>
    </row>
    <row r="60" spans="1:8">
      <c r="A60" s="21" t="s">
        <v>6</v>
      </c>
      <c r="B60" s="13">
        <v>2.96</v>
      </c>
      <c r="C60" s="54">
        <v>43</v>
      </c>
      <c r="D60" s="13">
        <f>B60+0.3+1.1</f>
        <v>4.3599999999999994</v>
      </c>
      <c r="E60" s="64">
        <v>44</v>
      </c>
      <c r="F60" s="28">
        <v>3.43</v>
      </c>
      <c r="G60" s="64">
        <v>45</v>
      </c>
      <c r="H60" s="42"/>
    </row>
    <row r="61" spans="1:8">
      <c r="A61" s="14"/>
      <c r="B61" s="8"/>
      <c r="C61" s="52"/>
      <c r="D61" s="8"/>
      <c r="E61" s="52"/>
      <c r="F61" s="8"/>
      <c r="G61" s="52"/>
      <c r="H61" s="42"/>
    </row>
    <row r="62" spans="1:8">
      <c r="A62" s="19" t="s">
        <v>5</v>
      </c>
      <c r="B62" s="13">
        <f>33.21-6.03</f>
        <v>27.18</v>
      </c>
      <c r="C62" s="54">
        <v>46</v>
      </c>
      <c r="D62" s="13">
        <f>28.75+0.3</f>
        <v>29.05</v>
      </c>
      <c r="E62" s="64">
        <v>47</v>
      </c>
      <c r="F62" s="28">
        <v>26.69</v>
      </c>
      <c r="G62" s="64">
        <v>48</v>
      </c>
      <c r="H62" s="42"/>
    </row>
    <row r="63" spans="1:8">
      <c r="A63" s="44"/>
      <c r="B63" s="17"/>
      <c r="C63" s="56"/>
      <c r="D63" s="17"/>
      <c r="E63" s="56"/>
      <c r="F63" s="17"/>
      <c r="G63" s="69"/>
      <c r="H63" s="42"/>
    </row>
    <row r="64" spans="1:8">
      <c r="A64" s="44"/>
      <c r="B64" s="17"/>
      <c r="C64" s="56"/>
      <c r="D64" s="17"/>
      <c r="E64" s="56"/>
      <c r="F64" s="17"/>
      <c r="G64" s="69"/>
      <c r="H64" s="42"/>
    </row>
    <row r="65" spans="1:13">
      <c r="A65" s="44"/>
      <c r="B65" s="17"/>
      <c r="C65" s="56"/>
      <c r="D65" s="17"/>
      <c r="E65" s="56"/>
      <c r="F65" s="17"/>
      <c r="G65" s="69"/>
      <c r="H65" s="42"/>
    </row>
    <row r="66" spans="1:13">
      <c r="A66" s="44"/>
      <c r="B66" s="17"/>
      <c r="C66" s="56"/>
      <c r="D66" s="17"/>
      <c r="E66" s="56"/>
      <c r="F66" s="17"/>
      <c r="G66" s="69"/>
      <c r="H66" s="42"/>
    </row>
    <row r="67" spans="1:13">
      <c r="A67" s="19" t="s">
        <v>35</v>
      </c>
      <c r="B67" s="13"/>
      <c r="C67" s="54"/>
      <c r="D67" s="13"/>
      <c r="E67" s="64"/>
      <c r="F67" s="28"/>
      <c r="G67" s="64"/>
      <c r="H67" s="42"/>
      <c r="M67" s="4"/>
    </row>
    <row r="68" spans="1:13">
      <c r="A68" s="22" t="s">
        <v>25</v>
      </c>
      <c r="B68" s="15">
        <v>3.5009999999999999</v>
      </c>
      <c r="C68" s="57"/>
      <c r="D68" s="78">
        <v>7.22</v>
      </c>
      <c r="E68" s="66"/>
      <c r="F68" s="29">
        <v>3.5019999999999998</v>
      </c>
      <c r="G68" s="65"/>
      <c r="H68" s="42">
        <v>6</v>
      </c>
    </row>
    <row r="69" spans="1:13">
      <c r="A69" s="22" t="s">
        <v>26</v>
      </c>
      <c r="B69" s="15">
        <v>0</v>
      </c>
      <c r="C69" s="58"/>
      <c r="D69" s="79"/>
      <c r="E69" s="67"/>
      <c r="F69" s="29">
        <v>1.294</v>
      </c>
      <c r="G69" s="65"/>
      <c r="H69" s="42">
        <v>6</v>
      </c>
    </row>
    <row r="70" spans="1:13">
      <c r="A70" s="22" t="s">
        <v>4</v>
      </c>
      <c r="B70" s="15">
        <f>B71-B68-B69</f>
        <v>2.8690000000000002</v>
      </c>
      <c r="C70" s="59"/>
      <c r="D70" s="80"/>
      <c r="E70" s="68"/>
      <c r="F70" s="29">
        <f>F71-F68-F69</f>
        <v>2.4140000000000001</v>
      </c>
      <c r="G70" s="65"/>
      <c r="H70" s="42">
        <v>6</v>
      </c>
    </row>
    <row r="71" spans="1:13">
      <c r="A71" s="21" t="s">
        <v>6</v>
      </c>
      <c r="B71" s="13">
        <v>6.37</v>
      </c>
      <c r="C71" s="54">
        <v>49</v>
      </c>
      <c r="D71" s="13">
        <v>7.22</v>
      </c>
      <c r="E71" s="64">
        <v>50</v>
      </c>
      <c r="F71" s="28">
        <f>7.71-0.5</f>
        <v>7.21</v>
      </c>
      <c r="G71" s="64">
        <v>51</v>
      </c>
      <c r="H71" s="27"/>
    </row>
    <row r="72" spans="1:13">
      <c r="A72" s="45"/>
      <c r="B72" s="15"/>
      <c r="C72" s="55"/>
      <c r="D72" s="15"/>
      <c r="E72" s="55"/>
      <c r="F72" s="15"/>
      <c r="G72" s="65"/>
      <c r="H72" s="31"/>
    </row>
    <row r="73" spans="1:13">
      <c r="A73" s="22"/>
      <c r="B73" s="15"/>
      <c r="C73" s="55"/>
      <c r="D73" s="15"/>
      <c r="E73" s="65"/>
      <c r="F73" s="29"/>
      <c r="G73" s="65"/>
      <c r="H73" s="31"/>
    </row>
    <row r="74" spans="1:13">
      <c r="A74" s="26" t="s">
        <v>36</v>
      </c>
      <c r="B74" s="15">
        <v>0</v>
      </c>
      <c r="C74" s="55"/>
      <c r="D74" s="15">
        <v>34</v>
      </c>
      <c r="E74" s="65">
        <v>52</v>
      </c>
      <c r="F74" s="29">
        <v>15.1</v>
      </c>
      <c r="G74" s="65">
        <v>53</v>
      </c>
      <c r="H74" s="31"/>
    </row>
    <row r="75" spans="1:13">
      <c r="A75" s="18"/>
      <c r="B75" s="8"/>
      <c r="C75" s="52"/>
      <c r="D75" s="8"/>
      <c r="E75" s="52"/>
      <c r="F75" s="8"/>
      <c r="G75" s="52"/>
      <c r="H75" s="31"/>
    </row>
    <row r="76" spans="1:13" ht="15.75" thickBot="1">
      <c r="A76" s="10" t="s">
        <v>6</v>
      </c>
      <c r="B76" s="11">
        <f>SUM(B10,B16,,B23,B29,B40,B46,B48,B55,B60,B62,B71)</f>
        <v>478.27</v>
      </c>
      <c r="C76" s="60"/>
      <c r="D76" s="11">
        <f>SUM(D73,D71,D62,D60,D55,D48,D46,D40,D29,D23,D16,D10,D74)</f>
        <v>776</v>
      </c>
      <c r="E76" s="60"/>
      <c r="F76" s="11">
        <f>SUM(F10,F16,F23,F29,F40,F46,F48,F55,F60,F62,F71,F74)</f>
        <v>669.09199999999998</v>
      </c>
      <c r="G76" s="60"/>
      <c r="H76" s="32"/>
    </row>
    <row r="77" spans="1:13" ht="15.75" thickBot="1">
      <c r="A77" s="14"/>
      <c r="B77" s="8"/>
      <c r="C77" s="52"/>
      <c r="D77" s="8"/>
      <c r="E77" s="52"/>
      <c r="F77" s="8"/>
      <c r="G77" s="52"/>
      <c r="H77" s="34"/>
    </row>
    <row r="78" spans="1:13">
      <c r="A78" s="37"/>
      <c r="B78" s="38"/>
      <c r="C78" s="61"/>
      <c r="D78" s="38"/>
      <c r="E78" s="61"/>
      <c r="F78" s="38"/>
      <c r="G78" s="61"/>
      <c r="H78" s="39"/>
    </row>
    <row r="79" spans="1:13">
      <c r="A79" s="16"/>
      <c r="B79" s="8"/>
      <c r="C79" s="52"/>
      <c r="D79" s="8"/>
      <c r="E79" s="52"/>
      <c r="F79" s="8"/>
      <c r="G79" s="52"/>
      <c r="H79" s="34"/>
    </row>
    <row r="80" spans="1:13">
      <c r="A80" s="16"/>
      <c r="B80" s="8"/>
      <c r="C80" s="52"/>
      <c r="D80" s="8"/>
      <c r="E80" s="52"/>
      <c r="F80" s="8"/>
      <c r="G80" s="52"/>
      <c r="H80" s="34"/>
    </row>
    <row r="81" spans="1:8">
      <c r="A81" s="14"/>
      <c r="B81" s="8"/>
      <c r="C81" s="52"/>
      <c r="D81" s="8"/>
      <c r="E81" s="52"/>
      <c r="F81" s="8"/>
      <c r="G81" s="52"/>
      <c r="H81" s="34"/>
    </row>
    <row r="82" spans="1:8">
      <c r="A82" s="14"/>
      <c r="B82" s="8"/>
      <c r="C82" s="52"/>
      <c r="D82" s="8"/>
      <c r="E82" s="52"/>
      <c r="F82" s="8"/>
      <c r="G82" s="52"/>
      <c r="H82" s="34"/>
    </row>
    <row r="83" spans="1:8">
      <c r="A83" s="14"/>
      <c r="B83" s="8"/>
      <c r="C83" s="52"/>
      <c r="D83" s="8"/>
      <c r="E83" s="52"/>
      <c r="F83" s="8"/>
      <c r="G83" s="52"/>
      <c r="H83" s="34"/>
    </row>
    <row r="84" spans="1:8">
      <c r="A84" s="16"/>
      <c r="B84" s="8"/>
      <c r="C84" s="52"/>
      <c r="D84" s="8"/>
      <c r="E84" s="52"/>
      <c r="F84" s="8"/>
      <c r="G84" s="52"/>
      <c r="H84" s="34"/>
    </row>
    <row r="85" spans="1:8">
      <c r="A85" s="14"/>
      <c r="B85" s="8"/>
      <c r="C85" s="52"/>
      <c r="D85" s="8"/>
      <c r="E85" s="52"/>
      <c r="F85" s="8"/>
      <c r="G85" s="52"/>
      <c r="H85" s="34"/>
    </row>
    <row r="86" spans="1:8">
      <c r="A86" s="46">
        <v>1</v>
      </c>
      <c r="B86" s="8"/>
      <c r="C86" s="52"/>
      <c r="D86" s="8"/>
      <c r="E86" s="52"/>
      <c r="F86" s="8"/>
      <c r="G86" s="52"/>
      <c r="H86" s="34"/>
    </row>
    <row r="87" spans="1:8">
      <c r="A87" s="47">
        <v>2</v>
      </c>
      <c r="B87" s="8"/>
      <c r="C87" s="52"/>
      <c r="D87" s="8"/>
      <c r="E87" s="52"/>
      <c r="F87" s="8"/>
      <c r="G87" s="52"/>
      <c r="H87" s="34"/>
    </row>
    <row r="88" spans="1:8" ht="15.75" thickBot="1">
      <c r="A88" s="48">
        <v>3</v>
      </c>
      <c r="B88" s="40"/>
      <c r="C88" s="62"/>
      <c r="D88" s="40"/>
      <c r="E88" s="62"/>
      <c r="F88" s="40"/>
      <c r="G88" s="62"/>
      <c r="H88" s="41"/>
    </row>
    <row r="89" spans="1:8">
      <c r="A89" s="49">
        <v>4</v>
      </c>
    </row>
    <row r="90" spans="1:8">
      <c r="A90" s="49">
        <v>5</v>
      </c>
    </row>
    <row r="91" spans="1:8">
      <c r="A91" s="49">
        <v>6</v>
      </c>
    </row>
    <row r="92" spans="1:8">
      <c r="A92" s="49">
        <v>7</v>
      </c>
    </row>
  </sheetData>
  <mergeCells count="18">
    <mergeCell ref="B7:B8"/>
    <mergeCell ref="D7:D8"/>
    <mergeCell ref="F7:F8"/>
    <mergeCell ref="F13:F14"/>
    <mergeCell ref="B13:B14"/>
    <mergeCell ref="D13:D14"/>
    <mergeCell ref="C7:C8"/>
    <mergeCell ref="E7:E8"/>
    <mergeCell ref="C13:C14"/>
    <mergeCell ref="E13:E14"/>
    <mergeCell ref="D68:D70"/>
    <mergeCell ref="H7:H8"/>
    <mergeCell ref="H13:H14"/>
    <mergeCell ref="D35:D39"/>
    <mergeCell ref="D51:D54"/>
    <mergeCell ref="D58:D59"/>
    <mergeCell ref="G7:G8"/>
    <mergeCell ref="G13:G1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&amp;L&amp;P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82"/>
  <sheetViews>
    <sheetView workbookViewId="0">
      <selection activeCell="H152" sqref="H152"/>
    </sheetView>
  </sheetViews>
  <sheetFormatPr defaultRowHeight="15"/>
  <cols>
    <col min="7" max="7" width="59.7109375" customWidth="1"/>
    <col min="8" max="8" width="9.140625" style="72"/>
  </cols>
  <sheetData>
    <row r="1" spans="1:8">
      <c r="A1" s="77" t="s">
        <v>45</v>
      </c>
    </row>
    <row r="3" spans="1:8">
      <c r="A3">
        <v>1</v>
      </c>
      <c r="B3" t="s">
        <v>46</v>
      </c>
    </row>
    <row r="4" spans="1:8">
      <c r="B4" t="s">
        <v>47</v>
      </c>
    </row>
    <row r="6" spans="1:8">
      <c r="A6">
        <v>2</v>
      </c>
      <c r="B6" t="s">
        <v>48</v>
      </c>
    </row>
    <row r="8" spans="1:8">
      <c r="A8">
        <v>3</v>
      </c>
      <c r="B8" t="s">
        <v>50</v>
      </c>
    </row>
    <row r="9" spans="1:8">
      <c r="H9" s="72" t="s">
        <v>49</v>
      </c>
    </row>
    <row r="10" spans="1:8">
      <c r="B10" t="s">
        <v>51</v>
      </c>
      <c r="H10" s="72">
        <v>16.670000000000002</v>
      </c>
    </row>
    <row r="11" spans="1:8">
      <c r="B11" t="s">
        <v>54</v>
      </c>
      <c r="H11" s="72">
        <v>2.3199999999999998</v>
      </c>
    </row>
    <row r="12" spans="1:8">
      <c r="B12" t="s">
        <v>52</v>
      </c>
      <c r="H12" s="72">
        <v>9.5</v>
      </c>
    </row>
    <row r="13" spans="1:8" ht="15.75" thickBot="1">
      <c r="H13" s="73">
        <f>SUM(H10:H12)</f>
        <v>28.490000000000002</v>
      </c>
    </row>
    <row r="14" spans="1:8" ht="15.75" thickTop="1">
      <c r="H14" s="74"/>
    </row>
    <row r="15" spans="1:8">
      <c r="A15">
        <v>4</v>
      </c>
      <c r="B15" t="s">
        <v>53</v>
      </c>
      <c r="H15" s="72">
        <v>0.18</v>
      </c>
    </row>
    <row r="17" spans="1:8">
      <c r="A17">
        <v>5</v>
      </c>
      <c r="B17" t="s">
        <v>55</v>
      </c>
      <c r="H17" s="72" t="s">
        <v>49</v>
      </c>
    </row>
    <row r="18" spans="1:8">
      <c r="H18" s="72">
        <v>185.82</v>
      </c>
    </row>
    <row r="19" spans="1:8">
      <c r="B19" t="s">
        <v>56</v>
      </c>
      <c r="H19" s="72">
        <v>2.25</v>
      </c>
    </row>
    <row r="20" spans="1:8">
      <c r="H20" s="75">
        <f>SUM(H18:H19)</f>
        <v>188.07</v>
      </c>
    </row>
    <row r="21" spans="1:8">
      <c r="B21" t="s">
        <v>57</v>
      </c>
    </row>
    <row r="23" spans="1:8">
      <c r="B23" t="s">
        <v>58</v>
      </c>
    </row>
    <row r="24" spans="1:8">
      <c r="B24" t="s">
        <v>59</v>
      </c>
      <c r="H24" s="72">
        <v>-49</v>
      </c>
    </row>
    <row r="26" spans="1:8">
      <c r="B26" t="s">
        <v>60</v>
      </c>
      <c r="H26" s="72">
        <v>-9.5</v>
      </c>
    </row>
    <row r="28" spans="1:8">
      <c r="B28" t="s">
        <v>61</v>
      </c>
      <c r="H28" s="72">
        <v>-98.35</v>
      </c>
    </row>
    <row r="29" spans="1:8">
      <c r="B29" t="s">
        <v>62</v>
      </c>
    </row>
    <row r="30" spans="1:8" ht="15.75" thickBot="1">
      <c r="H30" s="73">
        <f>SUM(H20,H24,H26,H28)</f>
        <v>31.22</v>
      </c>
    </row>
    <row r="31" spans="1:8" ht="15.75" thickTop="1"/>
    <row r="32" spans="1:8">
      <c r="A32">
        <v>6</v>
      </c>
      <c r="B32" s="70" t="s">
        <v>63</v>
      </c>
    </row>
    <row r="34" spans="1:8">
      <c r="B34" t="s">
        <v>64</v>
      </c>
      <c r="H34" s="72">
        <v>360.06</v>
      </c>
    </row>
    <row r="36" spans="1:8">
      <c r="B36" t="s">
        <v>65</v>
      </c>
      <c r="H36" s="72">
        <v>-82</v>
      </c>
    </row>
    <row r="37" spans="1:8">
      <c r="B37" t="s">
        <v>66</v>
      </c>
    </row>
    <row r="39" spans="1:8">
      <c r="B39" t="s">
        <v>58</v>
      </c>
      <c r="H39" s="72">
        <v>-49</v>
      </c>
    </row>
    <row r="40" spans="1:8">
      <c r="B40" t="s">
        <v>59</v>
      </c>
    </row>
    <row r="42" spans="1:8">
      <c r="B42" t="s">
        <v>61</v>
      </c>
      <c r="H42" s="72">
        <v>-98.35</v>
      </c>
    </row>
    <row r="43" spans="1:8">
      <c r="B43" t="s">
        <v>62</v>
      </c>
    </row>
    <row r="44" spans="1:8" ht="15.75" thickBot="1">
      <c r="H44" s="73">
        <f>SUM(H34:H43)</f>
        <v>130.71</v>
      </c>
    </row>
    <row r="45" spans="1:8" ht="15.75" thickTop="1">
      <c r="H45" s="76"/>
    </row>
    <row r="46" spans="1:8">
      <c r="A46">
        <v>7</v>
      </c>
      <c r="B46" t="s">
        <v>67</v>
      </c>
      <c r="H46" s="72">
        <v>310.42</v>
      </c>
    </row>
    <row r="47" spans="1:8">
      <c r="B47" t="s">
        <v>68</v>
      </c>
    </row>
    <row r="49" spans="1:8">
      <c r="B49" t="s">
        <v>65</v>
      </c>
      <c r="H49" s="72">
        <v>-82</v>
      </c>
    </row>
    <row r="50" spans="1:8">
      <c r="B50" t="s">
        <v>66</v>
      </c>
    </row>
    <row r="52" spans="1:8">
      <c r="B52" t="s">
        <v>58</v>
      </c>
      <c r="H52" s="72">
        <v>-49</v>
      </c>
    </row>
    <row r="53" spans="1:8">
      <c r="B53" t="s">
        <v>59</v>
      </c>
    </row>
    <row r="55" spans="1:8">
      <c r="B55" t="s">
        <v>61</v>
      </c>
      <c r="H55" s="72">
        <v>-98.35</v>
      </c>
    </row>
    <row r="56" spans="1:8">
      <c r="B56" t="s">
        <v>62</v>
      </c>
    </row>
    <row r="58" spans="1:8">
      <c r="B58" t="s">
        <v>60</v>
      </c>
      <c r="H58" s="72">
        <v>-9.5</v>
      </c>
    </row>
    <row r="60" spans="1:8">
      <c r="B60" t="s">
        <v>69</v>
      </c>
      <c r="H60" s="72">
        <v>-3.03</v>
      </c>
    </row>
    <row r="62" spans="1:8" ht="15.75" thickBot="1">
      <c r="H62" s="73">
        <f>SUM(H46,H49,H52,H55,H58,H60)</f>
        <v>68.54000000000002</v>
      </c>
    </row>
    <row r="63" spans="1:8" ht="15.75" thickTop="1"/>
    <row r="64" spans="1:8">
      <c r="A64">
        <v>8</v>
      </c>
      <c r="B64" t="s">
        <v>70</v>
      </c>
      <c r="H64" s="72">
        <v>14.78</v>
      </c>
    </row>
    <row r="65" spans="1:8">
      <c r="B65" t="s">
        <v>71</v>
      </c>
    </row>
    <row r="67" spans="1:8">
      <c r="B67" t="s">
        <v>72</v>
      </c>
      <c r="H67" s="72">
        <v>3.75</v>
      </c>
    </row>
    <row r="69" spans="1:8" ht="15.75" thickBot="1">
      <c r="H69" s="73">
        <f>SUM(H64,H67)</f>
        <v>18.53</v>
      </c>
    </row>
    <row r="70" spans="1:8" ht="15.75" thickTop="1"/>
    <row r="71" spans="1:8">
      <c r="A71">
        <v>9</v>
      </c>
      <c r="B71" t="s">
        <v>114</v>
      </c>
      <c r="H71" s="72">
        <v>18.09</v>
      </c>
    </row>
    <row r="72" spans="1:8">
      <c r="B72" t="s">
        <v>113</v>
      </c>
    </row>
    <row r="74" spans="1:8">
      <c r="A74">
        <v>10</v>
      </c>
      <c r="B74" t="s">
        <v>75</v>
      </c>
      <c r="H74" s="72">
        <v>18.600000000000001</v>
      </c>
    </row>
    <row r="75" spans="1:8">
      <c r="B75" t="s">
        <v>71</v>
      </c>
    </row>
    <row r="77" spans="1:8">
      <c r="A77">
        <v>11</v>
      </c>
      <c r="B77" t="s">
        <v>73</v>
      </c>
      <c r="H77" s="72">
        <v>49</v>
      </c>
    </row>
    <row r="79" spans="1:8">
      <c r="A79">
        <v>12</v>
      </c>
      <c r="B79" t="s">
        <v>73</v>
      </c>
      <c r="H79" s="72">
        <v>49</v>
      </c>
    </row>
    <row r="80" spans="1:8">
      <c r="B80" t="s">
        <v>74</v>
      </c>
      <c r="H80" s="72">
        <v>82</v>
      </c>
    </row>
    <row r="81" spans="1:8" ht="15.75" thickBot="1">
      <c r="H81" s="73">
        <f>SUM(H79:H80)</f>
        <v>131</v>
      </c>
    </row>
    <row r="82" spans="1:8" ht="15.75" thickTop="1"/>
    <row r="83" spans="1:8">
      <c r="A83">
        <v>13</v>
      </c>
      <c r="B83" t="s">
        <v>73</v>
      </c>
      <c r="H83" s="72">
        <v>49</v>
      </c>
    </row>
    <row r="84" spans="1:8">
      <c r="B84" t="s">
        <v>74</v>
      </c>
      <c r="H84" s="72">
        <v>82</v>
      </c>
    </row>
    <row r="85" spans="1:8" ht="15.75" thickBot="1">
      <c r="H85" s="73">
        <f>SUM(H83:H84)</f>
        <v>131</v>
      </c>
    </row>
    <row r="86" spans="1:8" ht="15.75" thickTop="1"/>
    <row r="87" spans="1:8">
      <c r="A87" s="71" t="s">
        <v>77</v>
      </c>
      <c r="B87" t="s">
        <v>78</v>
      </c>
      <c r="H87" s="72">
        <v>98.35</v>
      </c>
    </row>
    <row r="88" spans="1:8">
      <c r="B88" t="s">
        <v>79</v>
      </c>
    </row>
    <row r="90" spans="1:8">
      <c r="A90" s="71" t="s">
        <v>80</v>
      </c>
      <c r="B90" t="s">
        <v>81</v>
      </c>
      <c r="H90" s="72">
        <v>57.25</v>
      </c>
    </row>
    <row r="91" spans="1:8">
      <c r="B91" t="s">
        <v>82</v>
      </c>
    </row>
    <row r="93" spans="1:8">
      <c r="A93">
        <v>20</v>
      </c>
      <c r="B93" t="s">
        <v>83</v>
      </c>
      <c r="H93" s="72">
        <v>2.91</v>
      </c>
    </row>
    <row r="95" spans="1:8">
      <c r="A95">
        <v>21</v>
      </c>
      <c r="B95" t="s">
        <v>84</v>
      </c>
      <c r="H95" s="72">
        <v>2.91</v>
      </c>
    </row>
    <row r="96" spans="1:8">
      <c r="B96" t="s">
        <v>85</v>
      </c>
    </row>
    <row r="98" spans="1:8">
      <c r="A98">
        <v>22</v>
      </c>
      <c r="B98" t="s">
        <v>88</v>
      </c>
      <c r="H98" s="72">
        <v>26.17</v>
      </c>
    </row>
    <row r="99" spans="1:8">
      <c r="B99" t="s">
        <v>86</v>
      </c>
    </row>
    <row r="100" spans="1:8">
      <c r="B100" t="s">
        <v>92</v>
      </c>
    </row>
    <row r="102" spans="1:8">
      <c r="A102">
        <v>23</v>
      </c>
      <c r="B102" t="s">
        <v>83</v>
      </c>
      <c r="H102" s="72">
        <v>27.43</v>
      </c>
    </row>
    <row r="104" spans="1:8">
      <c r="A104">
        <v>24</v>
      </c>
      <c r="B104" t="s">
        <v>89</v>
      </c>
      <c r="H104" s="72">
        <v>25.55</v>
      </c>
    </row>
    <row r="105" spans="1:8">
      <c r="B105" t="s">
        <v>86</v>
      </c>
    </row>
    <row r="106" spans="1:8">
      <c r="B106" t="s">
        <v>87</v>
      </c>
    </row>
    <row r="108" spans="1:8">
      <c r="A108">
        <v>25</v>
      </c>
      <c r="B108" t="s">
        <v>90</v>
      </c>
      <c r="H108" s="72">
        <v>47.9</v>
      </c>
    </row>
    <row r="109" spans="1:8">
      <c r="B109" t="s">
        <v>87</v>
      </c>
    </row>
    <row r="111" spans="1:8">
      <c r="A111">
        <v>26</v>
      </c>
      <c r="B111" t="s">
        <v>83</v>
      </c>
      <c r="H111" s="72">
        <v>62.4</v>
      </c>
    </row>
    <row r="113" spans="1:8">
      <c r="A113">
        <v>27</v>
      </c>
      <c r="B113" t="s">
        <v>91</v>
      </c>
      <c r="H113" s="72">
        <v>60.83</v>
      </c>
    </row>
    <row r="114" spans="1:8">
      <c r="B114" t="s">
        <v>92</v>
      </c>
    </row>
    <row r="116" spans="1:8">
      <c r="A116">
        <v>28</v>
      </c>
      <c r="B116" t="s">
        <v>93</v>
      </c>
      <c r="H116" s="72">
        <v>52.68</v>
      </c>
    </row>
    <row r="117" spans="1:8">
      <c r="B117" t="s">
        <v>94</v>
      </c>
    </row>
    <row r="119" spans="1:8">
      <c r="A119">
        <v>29</v>
      </c>
      <c r="B119" t="s">
        <v>83</v>
      </c>
      <c r="H119" s="72">
        <v>60.96</v>
      </c>
    </row>
    <row r="121" spans="1:8">
      <c r="A121">
        <v>30</v>
      </c>
      <c r="B121" t="s">
        <v>95</v>
      </c>
      <c r="H121" s="72">
        <v>63.94</v>
      </c>
    </row>
    <row r="122" spans="1:8">
      <c r="B122" t="s">
        <v>96</v>
      </c>
    </row>
    <row r="124" spans="1:8">
      <c r="A124">
        <v>31</v>
      </c>
      <c r="B124" t="s">
        <v>93</v>
      </c>
      <c r="H124" s="72">
        <v>4.05</v>
      </c>
    </row>
    <row r="125" spans="1:8">
      <c r="B125" t="s">
        <v>97</v>
      </c>
    </row>
    <row r="127" spans="1:8">
      <c r="A127">
        <v>32</v>
      </c>
      <c r="B127" t="s">
        <v>83</v>
      </c>
      <c r="H127" s="72">
        <v>4.84</v>
      </c>
    </row>
    <row r="129" spans="1:8">
      <c r="A129">
        <v>33</v>
      </c>
      <c r="B129" t="s">
        <v>98</v>
      </c>
      <c r="H129" s="72">
        <v>4.96</v>
      </c>
    </row>
    <row r="130" spans="1:8">
      <c r="B130" t="s">
        <v>99</v>
      </c>
    </row>
    <row r="132" spans="1:8">
      <c r="A132">
        <v>34</v>
      </c>
      <c r="B132" t="s">
        <v>93</v>
      </c>
      <c r="H132" s="72">
        <v>12.47</v>
      </c>
    </row>
    <row r="133" spans="1:8">
      <c r="B133" t="s">
        <v>100</v>
      </c>
    </row>
    <row r="135" spans="1:8">
      <c r="A135">
        <v>35</v>
      </c>
      <c r="B135" t="s">
        <v>83</v>
      </c>
      <c r="H135" s="72">
        <v>17.309999999999999</v>
      </c>
    </row>
    <row r="137" spans="1:8">
      <c r="A137">
        <v>36</v>
      </c>
      <c r="B137" t="s">
        <v>95</v>
      </c>
      <c r="H137" s="72">
        <v>14.22</v>
      </c>
    </row>
    <row r="138" spans="1:8">
      <c r="B138" t="s">
        <v>101</v>
      </c>
    </row>
    <row r="140" spans="1:8">
      <c r="A140">
        <v>37</v>
      </c>
      <c r="B140" t="s">
        <v>93</v>
      </c>
      <c r="H140" s="72">
        <v>28.85</v>
      </c>
    </row>
    <row r="141" spans="1:8">
      <c r="B141" t="s">
        <v>102</v>
      </c>
    </row>
    <row r="143" spans="1:8">
      <c r="A143">
        <v>38</v>
      </c>
      <c r="B143" t="s">
        <v>83</v>
      </c>
      <c r="H143" s="72">
        <v>36.049999999999997</v>
      </c>
    </row>
    <row r="145" spans="1:8">
      <c r="A145">
        <v>39</v>
      </c>
      <c r="B145" t="s">
        <v>95</v>
      </c>
      <c r="H145" s="72">
        <v>34.380000000000003</v>
      </c>
    </row>
    <row r="146" spans="1:8">
      <c r="B146" t="s">
        <v>103</v>
      </c>
    </row>
    <row r="148" spans="1:8">
      <c r="A148">
        <v>40</v>
      </c>
      <c r="B148" t="s">
        <v>93</v>
      </c>
      <c r="H148" s="72">
        <v>5.5</v>
      </c>
    </row>
    <row r="149" spans="1:8">
      <c r="B149" t="s">
        <v>104</v>
      </c>
    </row>
    <row r="151" spans="1:8">
      <c r="A151">
        <v>41</v>
      </c>
      <c r="B151" t="s">
        <v>83</v>
      </c>
      <c r="H151" s="72">
        <v>12.07</v>
      </c>
    </row>
    <row r="153" spans="1:8">
      <c r="A153">
        <v>42</v>
      </c>
      <c r="B153" t="s">
        <v>95</v>
      </c>
      <c r="H153" s="72">
        <v>6.8</v>
      </c>
    </row>
    <row r="154" spans="1:8">
      <c r="B154" t="s">
        <v>105</v>
      </c>
    </row>
    <row r="156" spans="1:8">
      <c r="A156">
        <v>43</v>
      </c>
      <c r="B156" t="s">
        <v>93</v>
      </c>
      <c r="H156" s="72">
        <v>2.96</v>
      </c>
    </row>
    <row r="157" spans="1:8">
      <c r="B157" t="s">
        <v>106</v>
      </c>
    </row>
    <row r="159" spans="1:8">
      <c r="A159">
        <v>44</v>
      </c>
      <c r="B159" t="s">
        <v>83</v>
      </c>
      <c r="H159" s="72">
        <v>4.3600000000000003</v>
      </c>
    </row>
    <row r="161" spans="1:8">
      <c r="A161">
        <v>45</v>
      </c>
      <c r="B161" t="s">
        <v>95</v>
      </c>
      <c r="H161" s="72">
        <v>3.43</v>
      </c>
    </row>
    <row r="162" spans="1:8">
      <c r="B162" t="s">
        <v>107</v>
      </c>
    </row>
    <row r="164" spans="1:8">
      <c r="A164">
        <v>46</v>
      </c>
      <c r="B164" t="s">
        <v>93</v>
      </c>
      <c r="H164" s="72">
        <v>27.18</v>
      </c>
    </row>
    <row r="165" spans="1:8">
      <c r="B165" t="s">
        <v>108</v>
      </c>
    </row>
    <row r="167" spans="1:8">
      <c r="A167">
        <v>47</v>
      </c>
      <c r="B167" t="s">
        <v>83</v>
      </c>
      <c r="H167" s="72">
        <v>29.05</v>
      </c>
    </row>
    <row r="169" spans="1:8">
      <c r="A169">
        <v>48</v>
      </c>
      <c r="B169" t="s">
        <v>95</v>
      </c>
      <c r="H169" s="72">
        <v>26.69</v>
      </c>
    </row>
    <row r="170" spans="1:8">
      <c r="B170" t="s">
        <v>111</v>
      </c>
    </row>
    <row r="172" spans="1:8">
      <c r="A172">
        <v>49</v>
      </c>
      <c r="B172" t="s">
        <v>93</v>
      </c>
      <c r="H172" s="72">
        <v>6.37</v>
      </c>
    </row>
    <row r="173" spans="1:8">
      <c r="B173" t="s">
        <v>109</v>
      </c>
    </row>
    <row r="175" spans="1:8">
      <c r="A175">
        <v>50</v>
      </c>
      <c r="B175" t="s">
        <v>83</v>
      </c>
      <c r="H175" s="72">
        <v>7.22</v>
      </c>
    </row>
    <row r="177" spans="1:8">
      <c r="A177">
        <v>51</v>
      </c>
      <c r="B177" t="s">
        <v>95</v>
      </c>
    </row>
    <row r="178" spans="1:8">
      <c r="B178" t="s">
        <v>110</v>
      </c>
      <c r="H178" s="72">
        <v>7.21</v>
      </c>
    </row>
    <row r="180" spans="1:8">
      <c r="A180">
        <v>52</v>
      </c>
      <c r="B180" t="s">
        <v>83</v>
      </c>
      <c r="H180" s="72">
        <v>34</v>
      </c>
    </row>
    <row r="182" spans="1:8">
      <c r="A182">
        <v>53</v>
      </c>
      <c r="B182" t="s">
        <v>112</v>
      </c>
      <c r="H182" s="72">
        <v>15.1</v>
      </c>
    </row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9C2D3322B4A43AE75E2744603CF2E" ma:contentTypeVersion="0" ma:contentTypeDescription="Create a new document." ma:contentTypeScope="" ma:versionID="82b10ed812e601464d46f0b71c3db94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2D500B-2ADA-42B0-98D3-0D7184E2FA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4C77A4-549C-4711-8F75-14DD939F48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11CBC9-086A-4992-B962-675EE8C42252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numbers</vt:lpstr>
      <vt:lpstr>notes</vt:lpstr>
      <vt:lpstr>Sheet3</vt:lpstr>
      <vt:lpstr>numbers!Print_Titles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Clive Arbuckle</dc:creator>
  <cp:lastModifiedBy>9000184</cp:lastModifiedBy>
  <cp:lastPrinted>2012-11-02T09:50:04Z</cp:lastPrinted>
  <dcterms:created xsi:type="dcterms:W3CDTF">2012-10-30T12:08:04Z</dcterms:created>
  <dcterms:modified xsi:type="dcterms:W3CDTF">2012-11-05T10:23:32Z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0x0101006819C2D3322B4A43AE75E2744603CF2E</vt:lpwstr>
  </property>
</Properties>
</file>